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80" windowHeight="5775" tabRatio="522"/>
  </bookViews>
  <sheets>
    <sheet name="ARTICULOS" sheetId="1" r:id="rId1"/>
    <sheet name="TABLAS" sheetId="2" r:id="rId2"/>
    <sheet name="CATEGORIAS" sheetId="3" r:id="rId3"/>
    <sheet name="PROCEDENCIA" sheetId="4" r:id="rId4"/>
  </sheets>
  <definedNames>
    <definedName name="_xlnm._FilterDatabase" localSheetId="0" hidden="1">ARTICULOS!$A$3:$J$73</definedName>
    <definedName name="_xlnm._FilterDatabase" localSheetId="1" hidden="1">TABLAS!$E$3:$H$18</definedName>
    <definedName name="_xlnm.Extract" localSheetId="0">ARTICULOS!$D$80</definedName>
    <definedName name="_xlnm.Criteria" localSheetId="0">ARTICULOS!$D$77:$D$78</definedName>
  </definedName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4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5"/>
  <c r="F6"/>
  <c r="F7"/>
  <c r="F8"/>
  <c r="F9"/>
  <c r="F10"/>
  <c r="F11"/>
  <c r="F12"/>
  <c r="F13"/>
  <c r="F14"/>
  <c r="F15"/>
  <c r="F16"/>
  <c r="F4"/>
</calcChain>
</file>

<file path=xl/sharedStrings.xml><?xml version="1.0" encoding="utf-8"?>
<sst xmlns="http://schemas.openxmlformats.org/spreadsheetml/2006/main" count="361" uniqueCount="134">
  <si>
    <t>ARTICULO</t>
  </si>
  <si>
    <t>UNIDAD</t>
  </si>
  <si>
    <t>UNIDAD MEDIDA</t>
  </si>
  <si>
    <t>NUMERO</t>
  </si>
  <si>
    <t>DESCRIPCION</t>
  </si>
  <si>
    <t>BARILLA HIERRO</t>
  </si>
  <si>
    <t>KILO</t>
  </si>
  <si>
    <t>CONSTRUCCION</t>
  </si>
  <si>
    <t>PORTLAND</t>
  </si>
  <si>
    <t>MARCA</t>
  </si>
  <si>
    <t>HIERROSA</t>
  </si>
  <si>
    <t>50 KILOS</t>
  </si>
  <si>
    <t>BOLSA</t>
  </si>
  <si>
    <t>ANCAP</t>
  </si>
  <si>
    <t>ARTIGAS</t>
  </si>
  <si>
    <t>ARTICOL</t>
  </si>
  <si>
    <t>A</t>
  </si>
  <si>
    <t>STOK</t>
  </si>
  <si>
    <t>PRECIO * UM</t>
  </si>
  <si>
    <t>PROPIA</t>
  </si>
  <si>
    <t>SANITARIA</t>
  </si>
  <si>
    <t>CAMARA SANITARIA</t>
  </si>
  <si>
    <t>15 C/TAPA CUADRADA</t>
  </si>
  <si>
    <t>30 C/TAPA CUADRADA</t>
  </si>
  <si>
    <t>45 C/TAPA CUADRADA</t>
  </si>
  <si>
    <t>CLAVOS</t>
  </si>
  <si>
    <t>2 PULGADAS GALVANIZADOS</t>
  </si>
  <si>
    <t>ACEROSA</t>
  </si>
  <si>
    <t>FERRETERIA</t>
  </si>
  <si>
    <t>3 PULGADAS GALVANIZADOS</t>
  </si>
  <si>
    <t>4 PULGADAS GALVANIZADOS</t>
  </si>
  <si>
    <t>CODO SANITARIO</t>
  </si>
  <si>
    <t>LISO 6 MM</t>
  </si>
  <si>
    <t>LISO 8 MM</t>
  </si>
  <si>
    <t>LISO 10 MM</t>
  </si>
  <si>
    <t>ESTRIADO 6 MM</t>
  </si>
  <si>
    <t>ESTRIADO 8 MM</t>
  </si>
  <si>
    <t>ESTRIADO 10 MM</t>
  </si>
  <si>
    <t>ETHERNIT</t>
  </si>
  <si>
    <t>10 CM PVC</t>
  </si>
  <si>
    <t>12 CM PVC</t>
  </si>
  <si>
    <t>15 CM PVC</t>
  </si>
  <si>
    <t>20 CM PVC</t>
  </si>
  <si>
    <t>CAÑO SANITARIO</t>
  </si>
  <si>
    <t>10 CM PVC 3M</t>
  </si>
  <si>
    <t>12 CM PVC 3M</t>
  </si>
  <si>
    <t>15 CM PVC 3M</t>
  </si>
  <si>
    <t>20 CM PVC 3M</t>
  </si>
  <si>
    <t>C</t>
  </si>
  <si>
    <t>CANILLA</t>
  </si>
  <si>
    <t>BRONCENSA</t>
  </si>
  <si>
    <t>CROMANSA</t>
  </si>
  <si>
    <t>CLASICA CROMADA</t>
  </si>
  <si>
    <t>CLASICA BRONCE</t>
  </si>
  <si>
    <t>LAVATORIO CROMADA</t>
  </si>
  <si>
    <t>LAVATORIO BRONCE</t>
  </si>
  <si>
    <t>PEGAMENTO</t>
  </si>
  <si>
    <t>0,5 KILO</t>
  </si>
  <si>
    <t>PEGAMIL</t>
  </si>
  <si>
    <t>TACOS FISHER</t>
  </si>
  <si>
    <t>6 MM</t>
  </si>
  <si>
    <t>8 MM</t>
  </si>
  <si>
    <t>10 MM</t>
  </si>
  <si>
    <t>12 MM</t>
  </si>
  <si>
    <t>FERRETSA</t>
  </si>
  <si>
    <t>TORNILLOS</t>
  </si>
  <si>
    <t>6 MM P/MADERA</t>
  </si>
  <si>
    <t>8 MM P/MADERA</t>
  </si>
  <si>
    <t>10 MM P/MADERA</t>
  </si>
  <si>
    <t>12 MM P/MADERA</t>
  </si>
  <si>
    <t>6 MM P/CHAPA</t>
  </si>
  <si>
    <t>8 MM P/CHAPA</t>
  </si>
  <si>
    <t>10 MM P/CHAPA</t>
  </si>
  <si>
    <t>4 MM P/CHAPA</t>
  </si>
  <si>
    <t>ESPUMAPLAST</t>
  </si>
  <si>
    <t>2 CM ESPESOR</t>
  </si>
  <si>
    <t>1 CM ESPESOR</t>
  </si>
  <si>
    <t>3 CM ESPESOR</t>
  </si>
  <si>
    <t>PLASTSA</t>
  </si>
  <si>
    <t>LADRILLOS</t>
  </si>
  <si>
    <t>CAMPO</t>
  </si>
  <si>
    <t>PLATEADOS</t>
  </si>
  <si>
    <t>BLOQUES</t>
  </si>
  <si>
    <t>TICHOLOS</t>
  </si>
  <si>
    <t>TEJAS</t>
  </si>
  <si>
    <t>FRANCESA</t>
  </si>
  <si>
    <t>COLONIAL</t>
  </si>
  <si>
    <t>COMUN HORMIGON</t>
  </si>
  <si>
    <t>COMUN COCIDO</t>
  </si>
  <si>
    <t>MOLDESSA</t>
  </si>
  <si>
    <t>ARENA</t>
  </si>
  <si>
    <t>TERCIADA</t>
  </si>
  <si>
    <t>FINA</t>
  </si>
  <si>
    <t>GRUESA</t>
  </si>
  <si>
    <t>PEDREGULLO</t>
  </si>
  <si>
    <t>LIMPIO</t>
  </si>
  <si>
    <t>SUCIO</t>
  </si>
  <si>
    <t>ARENERASA</t>
  </si>
  <si>
    <t>METRO</t>
  </si>
  <si>
    <t>CAL</t>
  </si>
  <si>
    <t>PINTURA</t>
  </si>
  <si>
    <t>PLASTICA 4 LT</t>
  </si>
  <si>
    <t>PLASTICA 20 LT</t>
  </si>
  <si>
    <t>ACRILICA 1 LT</t>
  </si>
  <si>
    <t>ACRILICA 4 LT</t>
  </si>
  <si>
    <t>ACRILICA 20 LT</t>
  </si>
  <si>
    <t>INCA</t>
  </si>
  <si>
    <t>PINTURERIA</t>
  </si>
  <si>
    <t>REMOVEDOR</t>
  </si>
  <si>
    <t>1 LT</t>
  </si>
  <si>
    <t>BELCO</t>
  </si>
  <si>
    <t>B</t>
  </si>
  <si>
    <t>LIJA</t>
  </si>
  <si>
    <t>NRO-RUBRO</t>
  </si>
  <si>
    <t>DESCRIPCION-RUBRO</t>
  </si>
  <si>
    <t>CODIGO UNIDAD</t>
  </si>
  <si>
    <t>LISTA MARCAS:</t>
  </si>
  <si>
    <t>LISTA UNIDAD DE MEDIDA:</t>
  </si>
  <si>
    <t>LISTA RUBROS:</t>
  </si>
  <si>
    <t>LISTA DE ARTICULOS:</t>
  </si>
  <si>
    <t>DESCUENTO-1</t>
  </si>
  <si>
    <t>CATEGORIA</t>
  </si>
  <si>
    <t>D</t>
  </si>
  <si>
    <t>E</t>
  </si>
  <si>
    <t>AJUSTE-1</t>
  </si>
  <si>
    <t>ORIGEN</t>
  </si>
  <si>
    <t>URUGUAY</t>
  </si>
  <si>
    <t>ARGENTINA</t>
  </si>
  <si>
    <t>BRASIL</t>
  </si>
  <si>
    <t>LISTA AJUSTES:</t>
  </si>
  <si>
    <t>CODIGO-PAIS</t>
  </si>
  <si>
    <t>LISTA DE PAISES ORIGEN:</t>
  </si>
  <si>
    <t>AJUSTE-2</t>
  </si>
  <si>
    <t>DESCUENTO-2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</si>
</sst>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9" fontId="0" fillId="0" borderId="1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topLeftCell="G1" zoomScaleNormal="100" workbookViewId="0">
      <selection activeCell="O4" sqref="O4:O73"/>
    </sheetView>
  </sheetViews>
  <sheetFormatPr baseColWidth="10" defaultRowHeight="12.75"/>
  <cols>
    <col min="1" max="1" width="11.42578125" style="6"/>
    <col min="2" max="2" width="21" style="6" customWidth="1"/>
    <col min="3" max="3" width="27.42578125" style="6" customWidth="1"/>
    <col min="4" max="5" width="14.7109375" style="6" customWidth="1"/>
    <col min="6" max="6" width="22.42578125" style="6" customWidth="1"/>
    <col min="7" max="7" width="16.7109375" style="6" customWidth="1"/>
    <col min="8" max="8" width="17.140625" style="6" customWidth="1"/>
    <col min="9" max="9" width="16.42578125" style="6" customWidth="1"/>
    <col min="10" max="10" width="11.42578125" style="6"/>
    <col min="11" max="11" width="15.140625" style="6" customWidth="1"/>
    <col min="12" max="12" width="14.7109375" style="6" customWidth="1"/>
    <col min="13" max="14" width="15.85546875" style="6" customWidth="1"/>
    <col min="15" max="15" width="15.42578125" style="6" customWidth="1"/>
    <col min="16" max="16384" width="11.42578125" style="6"/>
  </cols>
  <sheetData>
    <row r="1" spans="1:16">
      <c r="A1" s="5" t="s">
        <v>119</v>
      </c>
    </row>
    <row r="2" spans="1:16">
      <c r="A2" s="5"/>
    </row>
    <row r="3" spans="1:16" s="7" customFormat="1">
      <c r="A3" s="7" t="s">
        <v>3</v>
      </c>
      <c r="B3" s="7" t="s">
        <v>0</v>
      </c>
      <c r="C3" s="7" t="s">
        <v>4</v>
      </c>
      <c r="D3" s="7" t="s">
        <v>9</v>
      </c>
      <c r="E3" s="7" t="s">
        <v>113</v>
      </c>
      <c r="F3" s="7" t="s">
        <v>114</v>
      </c>
      <c r="G3" s="7" t="s">
        <v>115</v>
      </c>
      <c r="H3" s="7" t="s">
        <v>2</v>
      </c>
      <c r="I3" s="7" t="s">
        <v>18</v>
      </c>
      <c r="J3" s="7" t="s">
        <v>17</v>
      </c>
      <c r="K3" s="7" t="s">
        <v>120</v>
      </c>
      <c r="L3" s="7" t="s">
        <v>125</v>
      </c>
      <c r="M3" s="7" t="s">
        <v>124</v>
      </c>
      <c r="N3" s="7" t="s">
        <v>132</v>
      </c>
      <c r="O3" s="7" t="s">
        <v>133</v>
      </c>
    </row>
    <row r="4" spans="1:16">
      <c r="A4" s="6">
        <v>1</v>
      </c>
      <c r="B4" s="6" t="s">
        <v>5</v>
      </c>
      <c r="C4" s="6" t="s">
        <v>32</v>
      </c>
      <c r="D4" s="6" t="s">
        <v>10</v>
      </c>
      <c r="E4" s="6">
        <v>1</v>
      </c>
      <c r="F4" s="6" t="str">
        <f>VLOOKUP(ARTICULOS!E4,TABLAS!$A$4:$C$7,2,FALSE)</f>
        <v>CONSTRUCCION</v>
      </c>
      <c r="G4" s="6">
        <f>HLOOKUP(H4,TABLAS!$K$3:$N$4,2,FALSE)</f>
        <v>2</v>
      </c>
      <c r="H4" s="6" t="s">
        <v>6</v>
      </c>
      <c r="I4" s="6">
        <v>12</v>
      </c>
      <c r="J4" s="6">
        <v>30</v>
      </c>
      <c r="K4" s="6">
        <f>VLOOKUP(E4,TABLAS!$A$4:$C$7,3,FALSE)*I4</f>
        <v>1.2000000000000002</v>
      </c>
      <c r="L4" s="6" t="str">
        <f>VLOOKUP(VLOOKUP(D4,TABLAS!$E$4:$H$18,3,FALSE),PROCEDENCIA!$A$4:$C$6,2,FALSE)</f>
        <v>BRASIL</v>
      </c>
      <c r="M4" s="6">
        <f>VLOOKUP(VLOOKUP(D4,TABLAS!$E$4:$H$18,2,FALSE),CATEGORIAS!$A$4:$B$8,2,FALSE)+I4</f>
        <v>12.08</v>
      </c>
      <c r="N4" s="6">
        <f>IF(L4="uruguay",0,VLOOKUP(L4,PROCEDENCIA!$B$4:$C$6,2,FALSE)*I4+I4)</f>
        <v>13.8</v>
      </c>
      <c r="O4" s="8">
        <f>IF(AND(OR(L4="uruguay",L4="argentina"),OR(VLOOKUP(D4,TABLAS!$E$4:$H$18,2,FALSE)="e",VLOOKUP(D4,TABLAS!$E$4:$H$18,2,FALSE)="d")),P4*I4,0)</f>
        <v>0</v>
      </c>
      <c r="P4" s="6">
        <f>VLOOKUP(D4,TABLAS!$E$4:$H$18,4,FALSE)</f>
        <v>0.01</v>
      </c>
    </row>
    <row r="5" spans="1:16">
      <c r="A5" s="6">
        <v>2</v>
      </c>
      <c r="B5" s="6" t="s">
        <v>5</v>
      </c>
      <c r="C5" s="6" t="s">
        <v>33</v>
      </c>
      <c r="D5" s="6" t="s">
        <v>10</v>
      </c>
      <c r="E5" s="6">
        <v>1</v>
      </c>
      <c r="F5" s="6" t="str">
        <f>VLOOKUP(ARTICULOS!E5,TABLAS!$A$4:$C$7,2,FALSE)</f>
        <v>CONSTRUCCION</v>
      </c>
      <c r="G5" s="6">
        <f>HLOOKUP(H5,TABLAS!$K$3:$N$4,2,FALSE)</f>
        <v>2</v>
      </c>
      <c r="H5" s="6" t="s">
        <v>6</v>
      </c>
      <c r="I5" s="6">
        <v>14</v>
      </c>
      <c r="J5" s="6">
        <v>40</v>
      </c>
      <c r="K5" s="6">
        <f>VLOOKUP(E5,TABLAS!$A$4:$C$7,3,FALSE)*I5</f>
        <v>1.4000000000000001</v>
      </c>
      <c r="L5" s="6" t="str">
        <f>VLOOKUP(VLOOKUP(D5,TABLAS!$E$4:$H$18,3,FALSE),PROCEDENCIA!$A$4:$C$6,2,FALSE)</f>
        <v>BRASIL</v>
      </c>
      <c r="M5" s="6">
        <f>VLOOKUP(VLOOKUP(D5,TABLAS!$E$4:$H$18,2,FALSE),CATEGORIAS!$A$4:$B$8,2,FALSE)+I5</f>
        <v>14.08</v>
      </c>
      <c r="N5" s="6">
        <f>IF(L5="uruguay",0,VLOOKUP(L5,PROCEDENCIA!$B$4:$C$6,2,FALSE)*I5+I5)</f>
        <v>16.100000000000001</v>
      </c>
      <c r="O5" s="8">
        <f>IF(AND(OR(L5="uruguay",L5="argentina"),OR(VLOOKUP(D5,TABLAS!$E$4:$H$18,2,FALSE)="e",VLOOKUP(D5,TABLAS!$E$4:$H$18,2,FALSE)="d")),P5*I5,0)</f>
        <v>0</v>
      </c>
      <c r="P5" s="6">
        <f>VLOOKUP(D5,TABLAS!$E$4:$H$18,4,FALSE)</f>
        <v>0.01</v>
      </c>
    </row>
    <row r="6" spans="1:16">
      <c r="A6" s="6">
        <v>3</v>
      </c>
      <c r="B6" s="6" t="s">
        <v>5</v>
      </c>
      <c r="C6" s="6" t="s">
        <v>34</v>
      </c>
      <c r="D6" s="6" t="s">
        <v>10</v>
      </c>
      <c r="E6" s="6">
        <v>1</v>
      </c>
      <c r="F6" s="6" t="str">
        <f>VLOOKUP(ARTICULOS!E6,TABLAS!$A$4:$C$7,2,FALSE)</f>
        <v>CONSTRUCCION</v>
      </c>
      <c r="G6" s="6">
        <f>HLOOKUP(H6,TABLAS!$K$3:$N$4,2,FALSE)</f>
        <v>2</v>
      </c>
      <c r="H6" s="6" t="s">
        <v>6</v>
      </c>
      <c r="I6" s="6">
        <v>16</v>
      </c>
      <c r="J6" s="6">
        <v>38</v>
      </c>
      <c r="K6" s="6">
        <f>VLOOKUP(E6,TABLAS!$A$4:$C$7,3,FALSE)*I6</f>
        <v>1.6</v>
      </c>
      <c r="L6" s="6" t="str">
        <f>VLOOKUP(VLOOKUP(D6,TABLAS!$E$4:$H$18,3,FALSE),PROCEDENCIA!$A$4:$C$6,2,FALSE)</f>
        <v>BRASIL</v>
      </c>
      <c r="M6" s="6">
        <f>VLOOKUP(VLOOKUP(D6,TABLAS!$E$4:$H$18,2,FALSE),CATEGORIAS!$A$4:$B$8,2,FALSE)+I6</f>
        <v>16.079999999999998</v>
      </c>
      <c r="N6" s="6">
        <f>IF(L6="uruguay",0,VLOOKUP(L6,PROCEDENCIA!$B$4:$C$6,2,FALSE)*I6+I6)</f>
        <v>18.399999999999999</v>
      </c>
      <c r="O6" s="8">
        <f>IF(AND(OR(L6="uruguay",L6="argentina"),OR(VLOOKUP(D6,TABLAS!$E$4:$H$18,2,FALSE)="e",VLOOKUP(D6,TABLAS!$E$4:$H$18,2,FALSE)="d")),P6*I6,0)</f>
        <v>0</v>
      </c>
      <c r="P6" s="6">
        <f>VLOOKUP(D6,TABLAS!$E$4:$H$18,4,FALSE)</f>
        <v>0.01</v>
      </c>
    </row>
    <row r="7" spans="1:16">
      <c r="A7" s="6">
        <v>4</v>
      </c>
      <c r="B7" s="6" t="s">
        <v>5</v>
      </c>
      <c r="C7" s="6" t="s">
        <v>35</v>
      </c>
      <c r="D7" s="6" t="s">
        <v>10</v>
      </c>
      <c r="E7" s="6">
        <v>1</v>
      </c>
      <c r="F7" s="6" t="str">
        <f>VLOOKUP(ARTICULOS!E7,TABLAS!$A$4:$C$7,2,FALSE)</f>
        <v>CONSTRUCCION</v>
      </c>
      <c r="G7" s="6">
        <f>HLOOKUP(H7,TABLAS!$K$3:$N$4,2,FALSE)</f>
        <v>2</v>
      </c>
      <c r="H7" s="6" t="s">
        <v>6</v>
      </c>
      <c r="I7" s="6">
        <v>15</v>
      </c>
      <c r="J7" s="6">
        <v>55</v>
      </c>
      <c r="K7" s="6">
        <f>VLOOKUP(E7,TABLAS!$A$4:$C$7,3,FALSE)*I7</f>
        <v>1.5</v>
      </c>
      <c r="L7" s="6" t="str">
        <f>VLOOKUP(VLOOKUP(D7,TABLAS!$E$4:$H$18,3,FALSE),PROCEDENCIA!$A$4:$C$6,2,FALSE)</f>
        <v>BRASIL</v>
      </c>
      <c r="M7" s="6">
        <f>VLOOKUP(VLOOKUP(D7,TABLAS!$E$4:$H$18,2,FALSE),CATEGORIAS!$A$4:$B$8,2,FALSE)+I7</f>
        <v>15.08</v>
      </c>
      <c r="N7" s="6">
        <f>IF(L7="uruguay",0,VLOOKUP(L7,PROCEDENCIA!$B$4:$C$6,2,FALSE)*I7+I7)</f>
        <v>17.25</v>
      </c>
      <c r="O7" s="8">
        <f>IF(AND(OR(L7="uruguay",L7="argentina"),OR(VLOOKUP(D7,TABLAS!$E$4:$H$18,2,FALSE)="e",VLOOKUP(D7,TABLAS!$E$4:$H$18,2,FALSE)="d")),P7*I7,0)</f>
        <v>0</v>
      </c>
      <c r="P7" s="6">
        <f>VLOOKUP(D7,TABLAS!$E$4:$H$18,4,FALSE)</f>
        <v>0.01</v>
      </c>
    </row>
    <row r="8" spans="1:16">
      <c r="A8" s="6">
        <v>5</v>
      </c>
      <c r="B8" s="6" t="s">
        <v>5</v>
      </c>
      <c r="C8" s="6" t="s">
        <v>36</v>
      </c>
      <c r="D8" s="6" t="s">
        <v>10</v>
      </c>
      <c r="E8" s="6">
        <v>1</v>
      </c>
      <c r="F8" s="6" t="str">
        <f>VLOOKUP(ARTICULOS!E8,TABLAS!$A$4:$C$7,2,FALSE)</f>
        <v>CONSTRUCCION</v>
      </c>
      <c r="G8" s="6">
        <f>HLOOKUP(H8,TABLAS!$K$3:$N$4,2,FALSE)</f>
        <v>2</v>
      </c>
      <c r="H8" s="6" t="s">
        <v>6</v>
      </c>
      <c r="I8" s="6">
        <v>17</v>
      </c>
      <c r="J8" s="6">
        <v>41</v>
      </c>
      <c r="K8" s="6">
        <f>VLOOKUP(E8,TABLAS!$A$4:$C$7,3,FALSE)*I8</f>
        <v>1.7000000000000002</v>
      </c>
      <c r="L8" s="6" t="str">
        <f>VLOOKUP(VLOOKUP(D8,TABLAS!$E$4:$H$18,3,FALSE),PROCEDENCIA!$A$4:$C$6,2,FALSE)</f>
        <v>BRASIL</v>
      </c>
      <c r="M8" s="6">
        <f>VLOOKUP(VLOOKUP(D8,TABLAS!$E$4:$H$18,2,FALSE),CATEGORIAS!$A$4:$B$8,2,FALSE)+I8</f>
        <v>17.079999999999998</v>
      </c>
      <c r="N8" s="6">
        <f>IF(L8="uruguay",0,VLOOKUP(L8,PROCEDENCIA!$B$4:$C$6,2,FALSE)*I8+I8)</f>
        <v>19.55</v>
      </c>
      <c r="O8" s="8">
        <f>IF(AND(OR(L8="uruguay",L8="argentina"),OR(VLOOKUP(D8,TABLAS!$E$4:$H$18,2,FALSE)="e",VLOOKUP(D8,TABLAS!$E$4:$H$18,2,FALSE)="d")),P8*I8,0)</f>
        <v>0</v>
      </c>
      <c r="P8" s="6">
        <f>VLOOKUP(D8,TABLAS!$E$4:$H$18,4,FALSE)</f>
        <v>0.01</v>
      </c>
    </row>
    <row r="9" spans="1:16">
      <c r="A9" s="6">
        <v>6</v>
      </c>
      <c r="B9" s="6" t="s">
        <v>5</v>
      </c>
      <c r="C9" s="6" t="s">
        <v>37</v>
      </c>
      <c r="D9" s="6" t="s">
        <v>10</v>
      </c>
      <c r="E9" s="6">
        <v>1</v>
      </c>
      <c r="F9" s="6" t="str">
        <f>VLOOKUP(ARTICULOS!E9,TABLAS!$A$4:$C$7,2,FALSE)</f>
        <v>CONSTRUCCION</v>
      </c>
      <c r="G9" s="6">
        <f>HLOOKUP(H9,TABLAS!$K$3:$N$4,2,FALSE)</f>
        <v>2</v>
      </c>
      <c r="H9" s="6" t="s">
        <v>6</v>
      </c>
      <c r="I9" s="6">
        <v>19</v>
      </c>
      <c r="J9" s="6">
        <v>38</v>
      </c>
      <c r="K9" s="6">
        <f>VLOOKUP(E9,TABLAS!$A$4:$C$7,3,FALSE)*I9</f>
        <v>1.9000000000000001</v>
      </c>
      <c r="L9" s="6" t="str">
        <f>VLOOKUP(VLOOKUP(D9,TABLAS!$E$4:$H$18,3,FALSE),PROCEDENCIA!$A$4:$C$6,2,FALSE)</f>
        <v>BRASIL</v>
      </c>
      <c r="M9" s="6">
        <f>VLOOKUP(VLOOKUP(D9,TABLAS!$E$4:$H$18,2,FALSE),CATEGORIAS!$A$4:$B$8,2,FALSE)+I9</f>
        <v>19.079999999999998</v>
      </c>
      <c r="N9" s="6">
        <f>IF(L9="uruguay",0,VLOOKUP(L9,PROCEDENCIA!$B$4:$C$6,2,FALSE)*I9+I9)</f>
        <v>21.85</v>
      </c>
      <c r="O9" s="8">
        <f>IF(AND(OR(L9="uruguay",L9="argentina"),OR(VLOOKUP(D9,TABLAS!$E$4:$H$18,2,FALSE)="e",VLOOKUP(D9,TABLAS!$E$4:$H$18,2,FALSE)="d")),P9*I9,0)</f>
        <v>0</v>
      </c>
      <c r="P9" s="6">
        <f>VLOOKUP(D9,TABLAS!$E$4:$H$18,4,FALSE)</f>
        <v>0.01</v>
      </c>
    </row>
    <row r="10" spans="1:16">
      <c r="A10" s="6">
        <v>7</v>
      </c>
      <c r="B10" s="6" t="s">
        <v>8</v>
      </c>
      <c r="C10" s="6" t="s">
        <v>11</v>
      </c>
      <c r="D10" s="6" t="s">
        <v>13</v>
      </c>
      <c r="E10" s="6">
        <v>1</v>
      </c>
      <c r="F10" s="6" t="str">
        <f>VLOOKUP(ARTICULOS!E10,TABLAS!$A$4:$C$7,2,FALSE)</f>
        <v>CONSTRUCCION</v>
      </c>
      <c r="G10" s="6">
        <f>HLOOKUP(H10,TABLAS!$K$3:$N$4,2,FALSE)</f>
        <v>1</v>
      </c>
      <c r="H10" s="6" t="s">
        <v>12</v>
      </c>
      <c r="I10" s="6">
        <v>85</v>
      </c>
      <c r="J10" s="6">
        <v>345</v>
      </c>
      <c r="K10" s="6">
        <f>VLOOKUP(E10,TABLAS!$A$4:$C$7,3,FALSE)*I10</f>
        <v>8.5</v>
      </c>
      <c r="L10" s="6" t="str">
        <f>VLOOKUP(VLOOKUP(D10,TABLAS!$E$4:$H$18,3,FALSE),PROCEDENCIA!$A$4:$C$6,2,FALSE)</f>
        <v>URUGUAY</v>
      </c>
      <c r="M10" s="6">
        <f>VLOOKUP(VLOOKUP(D10,TABLAS!$E$4:$H$18,2,FALSE),CATEGORIAS!$A$4:$B$8,2,FALSE)+I10</f>
        <v>85.07</v>
      </c>
      <c r="N10" s="6">
        <f>IF(L10="uruguay",0,VLOOKUP(L10,PROCEDENCIA!$B$4:$C$6,2,FALSE)*I10+I10)</f>
        <v>0</v>
      </c>
      <c r="O10" s="8">
        <f>IF(AND(OR(L10="uruguay",L10="argentina"),OR(VLOOKUP(D10,TABLAS!$E$4:$H$18,2,FALSE)="e",VLOOKUP(D10,TABLAS!$E$4:$H$18,2,FALSE)="d")),P10*I10,0)</f>
        <v>0</v>
      </c>
      <c r="P10" s="6">
        <f>VLOOKUP(D10,TABLAS!$E$4:$H$18,4,FALSE)</f>
        <v>0.03</v>
      </c>
    </row>
    <row r="11" spans="1:16">
      <c r="A11" s="6">
        <v>8</v>
      </c>
      <c r="B11" s="6" t="s">
        <v>8</v>
      </c>
      <c r="C11" s="6" t="s">
        <v>11</v>
      </c>
      <c r="D11" s="6" t="s">
        <v>14</v>
      </c>
      <c r="E11" s="6">
        <v>1</v>
      </c>
      <c r="F11" s="6" t="str">
        <f>VLOOKUP(ARTICULOS!E11,TABLAS!$A$4:$C$7,2,FALSE)</f>
        <v>CONSTRUCCION</v>
      </c>
      <c r="G11" s="6">
        <f>HLOOKUP(H11,TABLAS!$K$3:$N$4,2,FALSE)</f>
        <v>1</v>
      </c>
      <c r="H11" s="6" t="s">
        <v>12</v>
      </c>
      <c r="I11" s="6">
        <v>87.5</v>
      </c>
      <c r="J11" s="6">
        <v>283</v>
      </c>
      <c r="K11" s="6">
        <f>VLOOKUP(E11,TABLAS!$A$4:$C$7,3,FALSE)*I11</f>
        <v>8.75</v>
      </c>
      <c r="L11" s="6" t="str">
        <f>VLOOKUP(VLOOKUP(D11,TABLAS!$E$4:$H$18,3,FALSE),PROCEDENCIA!$A$4:$C$6,2,FALSE)</f>
        <v>URUGUAY</v>
      </c>
      <c r="M11" s="6">
        <f>VLOOKUP(VLOOKUP(D11,TABLAS!$E$4:$H$18,2,FALSE),CATEGORIAS!$A$4:$B$8,2,FALSE)+I11</f>
        <v>87.57</v>
      </c>
      <c r="N11" s="6">
        <f>IF(L11="uruguay",0,VLOOKUP(L11,PROCEDENCIA!$B$4:$C$6,2,FALSE)*I11+I11)</f>
        <v>0</v>
      </c>
      <c r="O11" s="8">
        <f>IF(AND(OR(L11="uruguay",L11="argentina"),OR(VLOOKUP(D11,TABLAS!$E$4:$H$18,2,FALSE)="e",VLOOKUP(D11,TABLAS!$E$4:$H$18,2,FALSE)="d")),P11*I11,0)</f>
        <v>0</v>
      </c>
      <c r="P11" s="6">
        <f>VLOOKUP(D11,TABLAS!$E$4:$H$18,4,FALSE)</f>
        <v>0.04</v>
      </c>
    </row>
    <row r="12" spans="1:16">
      <c r="A12" s="6">
        <v>9</v>
      </c>
      <c r="B12" s="6" t="s">
        <v>15</v>
      </c>
      <c r="C12" s="6" t="s">
        <v>11</v>
      </c>
      <c r="D12" s="6" t="s">
        <v>14</v>
      </c>
      <c r="E12" s="6">
        <v>1</v>
      </c>
      <c r="F12" s="6" t="str">
        <f>VLOOKUP(ARTICULOS!E12,TABLAS!$A$4:$C$7,2,FALSE)</f>
        <v>CONSTRUCCION</v>
      </c>
      <c r="G12" s="6">
        <f>HLOOKUP(H12,TABLAS!$K$3:$N$4,2,FALSE)</f>
        <v>1</v>
      </c>
      <c r="H12" s="6" t="s">
        <v>12</v>
      </c>
      <c r="I12" s="6">
        <v>66</v>
      </c>
      <c r="J12" s="6">
        <v>148</v>
      </c>
      <c r="K12" s="6">
        <f>VLOOKUP(E12,TABLAS!$A$4:$C$7,3,FALSE)*I12</f>
        <v>6.6000000000000005</v>
      </c>
      <c r="L12" s="6" t="str">
        <f>VLOOKUP(VLOOKUP(D12,TABLAS!$E$4:$H$18,3,FALSE),PROCEDENCIA!$A$4:$C$6,2,FALSE)</f>
        <v>URUGUAY</v>
      </c>
      <c r="M12" s="6">
        <f>VLOOKUP(VLOOKUP(D12,TABLAS!$E$4:$H$18,2,FALSE),CATEGORIAS!$A$4:$B$8,2,FALSE)+I12</f>
        <v>66.069999999999993</v>
      </c>
      <c r="N12" s="6">
        <f>IF(L12="uruguay",0,VLOOKUP(L12,PROCEDENCIA!$B$4:$C$6,2,FALSE)*I12+I12)</f>
        <v>0</v>
      </c>
      <c r="O12" s="8">
        <f>IF(AND(OR(L12="uruguay",L12="argentina"),OR(VLOOKUP(D12,TABLAS!$E$4:$H$18,2,FALSE)="e",VLOOKUP(D12,TABLAS!$E$4:$H$18,2,FALSE)="d")),P12*I12,0)</f>
        <v>0</v>
      </c>
      <c r="P12" s="6">
        <f>VLOOKUP(D12,TABLAS!$E$4:$H$18,4,FALSE)</f>
        <v>0.04</v>
      </c>
    </row>
    <row r="13" spans="1:16">
      <c r="A13" s="6">
        <v>10</v>
      </c>
      <c r="B13" s="6" t="s">
        <v>15</v>
      </c>
      <c r="C13" s="6" t="s">
        <v>11</v>
      </c>
      <c r="D13" s="6" t="s">
        <v>13</v>
      </c>
      <c r="E13" s="6">
        <v>1</v>
      </c>
      <c r="F13" s="6" t="str">
        <f>VLOOKUP(ARTICULOS!E13,TABLAS!$A$4:$C$7,2,FALSE)</f>
        <v>CONSTRUCCION</v>
      </c>
      <c r="G13" s="6">
        <f>HLOOKUP(H13,TABLAS!$K$3:$N$4,2,FALSE)</f>
        <v>1</v>
      </c>
      <c r="H13" s="6" t="s">
        <v>12</v>
      </c>
      <c r="I13" s="6">
        <v>65.5</v>
      </c>
      <c r="J13" s="6">
        <v>108</v>
      </c>
      <c r="K13" s="6">
        <f>VLOOKUP(E13,TABLAS!$A$4:$C$7,3,FALSE)*I13</f>
        <v>6.5500000000000007</v>
      </c>
      <c r="L13" s="6" t="str">
        <f>VLOOKUP(VLOOKUP(D13,TABLAS!$E$4:$H$18,3,FALSE),PROCEDENCIA!$A$4:$C$6,2,FALSE)</f>
        <v>URUGUAY</v>
      </c>
      <c r="M13" s="6">
        <f>VLOOKUP(VLOOKUP(D13,TABLAS!$E$4:$H$18,2,FALSE),CATEGORIAS!$A$4:$B$8,2,FALSE)+I13</f>
        <v>65.569999999999993</v>
      </c>
      <c r="N13" s="6">
        <f>IF(L13="uruguay",0,VLOOKUP(L13,PROCEDENCIA!$B$4:$C$6,2,FALSE)*I13+I13)</f>
        <v>0</v>
      </c>
      <c r="O13" s="8">
        <f>IF(AND(OR(L13="uruguay",L13="argentina"),OR(VLOOKUP(D13,TABLAS!$E$4:$H$18,2,FALSE)="e",VLOOKUP(D13,TABLAS!$E$4:$H$18,2,FALSE)="d")),P13*I13,0)</f>
        <v>0</v>
      </c>
      <c r="P13" s="6">
        <f>VLOOKUP(D13,TABLAS!$E$4:$H$18,4,FALSE)</f>
        <v>0.03</v>
      </c>
    </row>
    <row r="14" spans="1:16">
      <c r="A14" s="6">
        <v>11</v>
      </c>
      <c r="B14" s="6" t="s">
        <v>99</v>
      </c>
      <c r="C14" s="6" t="s">
        <v>11</v>
      </c>
      <c r="D14" s="6" t="s">
        <v>14</v>
      </c>
      <c r="E14" s="6">
        <v>1</v>
      </c>
      <c r="F14" s="6" t="str">
        <f>VLOOKUP(ARTICULOS!E14,TABLAS!$A$4:$C$7,2,FALSE)</f>
        <v>CONSTRUCCION</v>
      </c>
      <c r="G14" s="6">
        <f>HLOOKUP(H14,TABLAS!$K$3:$N$4,2,FALSE)</f>
        <v>1</v>
      </c>
      <c r="H14" s="6" t="s">
        <v>12</v>
      </c>
      <c r="I14" s="6">
        <v>44</v>
      </c>
      <c r="J14" s="6">
        <v>56</v>
      </c>
      <c r="K14" s="6">
        <f>VLOOKUP(E14,TABLAS!$A$4:$C$7,3,FALSE)*I14</f>
        <v>4.4000000000000004</v>
      </c>
      <c r="L14" s="6" t="str">
        <f>VLOOKUP(VLOOKUP(D14,TABLAS!$E$4:$H$18,3,FALSE),PROCEDENCIA!$A$4:$C$6,2,FALSE)</f>
        <v>URUGUAY</v>
      </c>
      <c r="M14" s="6">
        <f>VLOOKUP(VLOOKUP(D14,TABLAS!$E$4:$H$18,2,FALSE),CATEGORIAS!$A$4:$B$8,2,FALSE)+I14</f>
        <v>44.07</v>
      </c>
      <c r="N14" s="6">
        <f>IF(L14="uruguay",0,VLOOKUP(L14,PROCEDENCIA!$B$4:$C$6,2,FALSE)*I14+I14)</f>
        <v>0</v>
      </c>
      <c r="O14" s="8">
        <f>IF(AND(OR(L14="uruguay",L14="argentina"),OR(VLOOKUP(D14,TABLAS!$E$4:$H$18,2,FALSE)="e",VLOOKUP(D14,TABLAS!$E$4:$H$18,2,FALSE)="d")),P14*I14,0)</f>
        <v>0</v>
      </c>
      <c r="P14" s="6">
        <f>VLOOKUP(D14,TABLAS!$E$4:$H$18,4,FALSE)</f>
        <v>0.04</v>
      </c>
    </row>
    <row r="15" spans="1:16">
      <c r="A15" s="6">
        <v>12</v>
      </c>
      <c r="B15" s="6" t="s">
        <v>99</v>
      </c>
      <c r="C15" s="6" t="s">
        <v>11</v>
      </c>
      <c r="D15" s="6" t="s">
        <v>13</v>
      </c>
      <c r="E15" s="6">
        <v>1</v>
      </c>
      <c r="F15" s="6" t="str">
        <f>VLOOKUP(ARTICULOS!E15,TABLAS!$A$4:$C$7,2,FALSE)</f>
        <v>CONSTRUCCION</v>
      </c>
      <c r="G15" s="6">
        <f>HLOOKUP(H15,TABLAS!$K$3:$N$4,2,FALSE)</f>
        <v>1</v>
      </c>
      <c r="H15" s="6" t="s">
        <v>12</v>
      </c>
      <c r="I15" s="6">
        <v>43</v>
      </c>
      <c r="J15" s="6">
        <v>43</v>
      </c>
      <c r="K15" s="6">
        <f>VLOOKUP(E15,TABLAS!$A$4:$C$7,3,FALSE)*I15</f>
        <v>4.3</v>
      </c>
      <c r="L15" s="6" t="str">
        <f>VLOOKUP(VLOOKUP(D15,TABLAS!$E$4:$H$18,3,FALSE),PROCEDENCIA!$A$4:$C$6,2,FALSE)</f>
        <v>URUGUAY</v>
      </c>
      <c r="M15" s="6">
        <f>VLOOKUP(VLOOKUP(D15,TABLAS!$E$4:$H$18,2,FALSE),CATEGORIAS!$A$4:$B$8,2,FALSE)+I15</f>
        <v>43.07</v>
      </c>
      <c r="N15" s="6">
        <f>IF(L15="uruguay",0,VLOOKUP(L15,PROCEDENCIA!$B$4:$C$6,2,FALSE)*I15+I15)</f>
        <v>0</v>
      </c>
      <c r="O15" s="8">
        <f>IF(AND(OR(L15="uruguay",L15="argentina"),OR(VLOOKUP(D15,TABLAS!$E$4:$H$18,2,FALSE)="e",VLOOKUP(D15,TABLAS!$E$4:$H$18,2,FALSE)="d")),P15*I15,0)</f>
        <v>0</v>
      </c>
      <c r="P15" s="6">
        <f>VLOOKUP(D15,TABLAS!$E$4:$H$18,4,FALSE)</f>
        <v>0.03</v>
      </c>
    </row>
    <row r="16" spans="1:16">
      <c r="A16" s="6">
        <v>13</v>
      </c>
      <c r="B16" s="6" t="s">
        <v>21</v>
      </c>
      <c r="C16" s="6" t="s">
        <v>22</v>
      </c>
      <c r="D16" s="6" t="s">
        <v>19</v>
      </c>
      <c r="E16" s="6">
        <v>4</v>
      </c>
      <c r="F16" s="6" t="str">
        <f>VLOOKUP(ARTICULOS!E16,TABLAS!$A$4:$C$7,2,FALSE)</f>
        <v>SANITARIA</v>
      </c>
      <c r="G16" s="6">
        <f>HLOOKUP(H16,TABLAS!$K$3:$N$4,2,FALSE)</f>
        <v>4</v>
      </c>
      <c r="H16" s="6" t="s">
        <v>1</v>
      </c>
      <c r="I16" s="6">
        <v>15</v>
      </c>
      <c r="J16" s="6">
        <v>10</v>
      </c>
      <c r="K16" s="6">
        <f>VLOOKUP(E16,TABLAS!$A$4:$C$7,3,FALSE)*I16</f>
        <v>4.5</v>
      </c>
      <c r="L16" s="6" t="str">
        <f>VLOOKUP(VLOOKUP(D16,TABLAS!$E$4:$H$18,3,FALSE),PROCEDENCIA!$A$4:$C$6,2,FALSE)</f>
        <v>URUGUAY</v>
      </c>
      <c r="M16" s="6">
        <f>VLOOKUP(VLOOKUP(D16,TABLAS!$E$4:$H$18,2,FALSE),CATEGORIAS!$A$4:$B$8,2,FALSE)+I16</f>
        <v>15.04</v>
      </c>
      <c r="N16" s="6">
        <f>IF(L16="uruguay",0,VLOOKUP(L16,PROCEDENCIA!$B$4:$C$6,2,FALSE)*I16+I16)</f>
        <v>0</v>
      </c>
      <c r="O16" s="8">
        <f>IF(AND(OR(L16="uruguay",L16="argentina"),OR(VLOOKUP(D16,TABLAS!$E$4:$H$18,2,FALSE)="e",VLOOKUP(D16,TABLAS!$E$4:$H$18,2,FALSE)="d")),P16*I16,0)</f>
        <v>0</v>
      </c>
      <c r="P16" s="6">
        <f>VLOOKUP(D16,TABLAS!$E$4:$H$18,4,FALSE)</f>
        <v>0.02</v>
      </c>
    </row>
    <row r="17" spans="1:16">
      <c r="A17" s="6">
        <v>14</v>
      </c>
      <c r="B17" s="6" t="s">
        <v>21</v>
      </c>
      <c r="C17" s="6" t="s">
        <v>23</v>
      </c>
      <c r="D17" s="6" t="s">
        <v>19</v>
      </c>
      <c r="E17" s="6">
        <v>4</v>
      </c>
      <c r="F17" s="6" t="str">
        <f>VLOOKUP(ARTICULOS!E17,TABLAS!$A$4:$C$7,2,FALSE)</f>
        <v>SANITARIA</v>
      </c>
      <c r="G17" s="6">
        <f>HLOOKUP(H17,TABLAS!$K$3:$N$4,2,FALSE)</f>
        <v>4</v>
      </c>
      <c r="H17" s="6" t="s">
        <v>1</v>
      </c>
      <c r="I17" s="6">
        <v>25</v>
      </c>
      <c r="J17" s="6">
        <v>15</v>
      </c>
      <c r="K17" s="6">
        <f>VLOOKUP(E17,TABLAS!$A$4:$C$7,3,FALSE)*I17</f>
        <v>7.5</v>
      </c>
      <c r="L17" s="6" t="str">
        <f>VLOOKUP(VLOOKUP(D17,TABLAS!$E$4:$H$18,3,FALSE),PROCEDENCIA!$A$4:$C$6,2,FALSE)</f>
        <v>URUGUAY</v>
      </c>
      <c r="M17" s="6">
        <f>VLOOKUP(VLOOKUP(D17,TABLAS!$E$4:$H$18,2,FALSE),CATEGORIAS!$A$4:$B$8,2,FALSE)+I17</f>
        <v>25.04</v>
      </c>
      <c r="N17" s="6">
        <f>IF(L17="uruguay",0,VLOOKUP(L17,PROCEDENCIA!$B$4:$C$6,2,FALSE)*I17+I17)</f>
        <v>0</v>
      </c>
      <c r="O17" s="8">
        <f>IF(AND(OR(L17="uruguay",L17="argentina"),OR(VLOOKUP(D17,TABLAS!$E$4:$H$18,2,FALSE)="e",VLOOKUP(D17,TABLAS!$E$4:$H$18,2,FALSE)="d")),P17*I17,0)</f>
        <v>0</v>
      </c>
      <c r="P17" s="6">
        <f>VLOOKUP(D17,TABLAS!$E$4:$H$18,4,FALSE)</f>
        <v>0.02</v>
      </c>
    </row>
    <row r="18" spans="1:16">
      <c r="A18" s="6">
        <v>15</v>
      </c>
      <c r="B18" s="6" t="s">
        <v>21</v>
      </c>
      <c r="C18" s="6" t="s">
        <v>24</v>
      </c>
      <c r="D18" s="6" t="s">
        <v>19</v>
      </c>
      <c r="E18" s="6">
        <v>4</v>
      </c>
      <c r="F18" s="6" t="str">
        <f>VLOOKUP(ARTICULOS!E18,TABLAS!$A$4:$C$7,2,FALSE)</f>
        <v>SANITARIA</v>
      </c>
      <c r="G18" s="6">
        <f>HLOOKUP(H18,TABLAS!$K$3:$N$4,2,FALSE)</f>
        <v>4</v>
      </c>
      <c r="H18" s="6" t="s">
        <v>1</v>
      </c>
      <c r="I18" s="6">
        <v>35</v>
      </c>
      <c r="J18" s="6">
        <v>12</v>
      </c>
      <c r="K18" s="6">
        <f>VLOOKUP(E18,TABLAS!$A$4:$C$7,3,FALSE)*I18</f>
        <v>10.5</v>
      </c>
      <c r="L18" s="6" t="str">
        <f>VLOOKUP(VLOOKUP(D18,TABLAS!$E$4:$H$18,3,FALSE),PROCEDENCIA!$A$4:$C$6,2,FALSE)</f>
        <v>URUGUAY</v>
      </c>
      <c r="M18" s="6">
        <f>VLOOKUP(VLOOKUP(D18,TABLAS!$E$4:$H$18,2,FALSE),CATEGORIAS!$A$4:$B$8,2,FALSE)+I18</f>
        <v>35.04</v>
      </c>
      <c r="N18" s="6">
        <f>IF(L18="uruguay",0,VLOOKUP(L18,PROCEDENCIA!$B$4:$C$6,2,FALSE)*I18+I18)</f>
        <v>0</v>
      </c>
      <c r="O18" s="8">
        <f>IF(AND(OR(L18="uruguay",L18="argentina"),OR(VLOOKUP(D18,TABLAS!$E$4:$H$18,2,FALSE)="e",VLOOKUP(D18,TABLAS!$E$4:$H$18,2,FALSE)="d")),P18*I18,0)</f>
        <v>0</v>
      </c>
      <c r="P18" s="6">
        <f>VLOOKUP(D18,TABLAS!$E$4:$H$18,4,FALSE)</f>
        <v>0.02</v>
      </c>
    </row>
    <row r="19" spans="1:16">
      <c r="A19" s="6">
        <v>16</v>
      </c>
      <c r="B19" s="6" t="s">
        <v>25</v>
      </c>
      <c r="C19" s="6" t="s">
        <v>26</v>
      </c>
      <c r="D19" s="6" t="s">
        <v>27</v>
      </c>
      <c r="E19" s="6">
        <v>3</v>
      </c>
      <c r="F19" s="6" t="str">
        <f>VLOOKUP(ARTICULOS!E19,TABLAS!$A$4:$C$7,2,FALSE)</f>
        <v>FERRETERIA</v>
      </c>
      <c r="G19" s="6">
        <f>HLOOKUP(H19,TABLAS!$K$3:$N$4,2,FALSE)</f>
        <v>2</v>
      </c>
      <c r="H19" s="6" t="s">
        <v>6</v>
      </c>
      <c r="I19" s="6">
        <v>20</v>
      </c>
      <c r="J19" s="6">
        <v>18</v>
      </c>
      <c r="K19" s="6">
        <f>VLOOKUP(E19,TABLAS!$A$4:$C$7,3,FALSE)*I19</f>
        <v>8</v>
      </c>
      <c r="L19" s="6" t="str">
        <f>VLOOKUP(VLOOKUP(D19,TABLAS!$E$4:$H$18,3,FALSE),PROCEDENCIA!$A$4:$C$6,2,FALSE)</f>
        <v>BRASIL</v>
      </c>
      <c r="M19" s="6">
        <f>VLOOKUP(VLOOKUP(D19,TABLAS!$E$4:$H$18,2,FALSE),CATEGORIAS!$A$4:$B$8,2,FALSE)+I19</f>
        <v>20.079999999999998</v>
      </c>
      <c r="N19" s="6">
        <f>IF(L19="uruguay",0,VLOOKUP(L19,PROCEDENCIA!$B$4:$C$6,2,FALSE)*I19+I19)</f>
        <v>23</v>
      </c>
      <c r="O19" s="8">
        <f>IF(AND(OR(L19="uruguay",L19="argentina"),OR(VLOOKUP(D19,TABLAS!$E$4:$H$18,2,FALSE)="e",VLOOKUP(D19,TABLAS!$E$4:$H$18,2,FALSE)="d")),P19*I19,0)</f>
        <v>0</v>
      </c>
      <c r="P19" s="6">
        <f>VLOOKUP(D19,TABLAS!$E$4:$H$18,4,FALSE)</f>
        <v>0.03</v>
      </c>
    </row>
    <row r="20" spans="1:16">
      <c r="A20" s="6">
        <v>17</v>
      </c>
      <c r="B20" s="6" t="s">
        <v>25</v>
      </c>
      <c r="C20" s="6" t="s">
        <v>29</v>
      </c>
      <c r="D20" s="6" t="s">
        <v>27</v>
      </c>
      <c r="E20" s="6">
        <v>3</v>
      </c>
      <c r="F20" s="6" t="str">
        <f>VLOOKUP(ARTICULOS!E20,TABLAS!$A$4:$C$7,2,FALSE)</f>
        <v>FERRETERIA</v>
      </c>
      <c r="G20" s="6">
        <f>HLOOKUP(H20,TABLAS!$K$3:$N$4,2,FALSE)</f>
        <v>2</v>
      </c>
      <c r="H20" s="6" t="s">
        <v>6</v>
      </c>
      <c r="I20" s="6">
        <v>25</v>
      </c>
      <c r="J20" s="6">
        <v>14</v>
      </c>
      <c r="K20" s="6">
        <f>VLOOKUP(E20,TABLAS!$A$4:$C$7,3,FALSE)*I20</f>
        <v>10</v>
      </c>
      <c r="L20" s="6" t="str">
        <f>VLOOKUP(VLOOKUP(D20,TABLAS!$E$4:$H$18,3,FALSE),PROCEDENCIA!$A$4:$C$6,2,FALSE)</f>
        <v>BRASIL</v>
      </c>
      <c r="M20" s="6">
        <f>VLOOKUP(VLOOKUP(D20,TABLAS!$E$4:$H$18,2,FALSE),CATEGORIAS!$A$4:$B$8,2,FALSE)+I20</f>
        <v>25.08</v>
      </c>
      <c r="N20" s="6">
        <f>IF(L20="uruguay",0,VLOOKUP(L20,PROCEDENCIA!$B$4:$C$6,2,FALSE)*I20+I20)</f>
        <v>28.75</v>
      </c>
      <c r="O20" s="8">
        <f>IF(AND(OR(L20="uruguay",L20="argentina"),OR(VLOOKUP(D20,TABLAS!$E$4:$H$18,2,FALSE)="e",VLOOKUP(D20,TABLAS!$E$4:$H$18,2,FALSE)="d")),P20*I20,0)</f>
        <v>0</v>
      </c>
      <c r="P20" s="6">
        <f>VLOOKUP(D20,TABLAS!$E$4:$H$18,4,FALSE)</f>
        <v>0.03</v>
      </c>
    </row>
    <row r="21" spans="1:16">
      <c r="A21" s="6">
        <v>18</v>
      </c>
      <c r="B21" s="6" t="s">
        <v>25</v>
      </c>
      <c r="C21" s="6" t="s">
        <v>30</v>
      </c>
      <c r="D21" s="6" t="s">
        <v>27</v>
      </c>
      <c r="E21" s="6">
        <v>3</v>
      </c>
      <c r="F21" s="6" t="str">
        <f>VLOOKUP(ARTICULOS!E21,TABLAS!$A$4:$C$7,2,FALSE)</f>
        <v>FERRETERIA</v>
      </c>
      <c r="G21" s="6">
        <f>HLOOKUP(H21,TABLAS!$K$3:$N$4,2,FALSE)</f>
        <v>2</v>
      </c>
      <c r="H21" s="6" t="s">
        <v>6</v>
      </c>
      <c r="I21" s="6">
        <v>30</v>
      </c>
      <c r="J21" s="6">
        <v>12</v>
      </c>
      <c r="K21" s="6">
        <f>VLOOKUP(E21,TABLAS!$A$4:$C$7,3,FALSE)*I21</f>
        <v>12</v>
      </c>
      <c r="L21" s="6" t="str">
        <f>VLOOKUP(VLOOKUP(D21,TABLAS!$E$4:$H$18,3,FALSE),PROCEDENCIA!$A$4:$C$6,2,FALSE)</f>
        <v>BRASIL</v>
      </c>
      <c r="M21" s="6">
        <f>VLOOKUP(VLOOKUP(D21,TABLAS!$E$4:$H$18,2,FALSE),CATEGORIAS!$A$4:$B$8,2,FALSE)+I21</f>
        <v>30.08</v>
      </c>
      <c r="N21" s="6">
        <f>IF(L21="uruguay",0,VLOOKUP(L21,PROCEDENCIA!$B$4:$C$6,2,FALSE)*I21+I21)</f>
        <v>34.5</v>
      </c>
      <c r="O21" s="8">
        <f>IF(AND(OR(L21="uruguay",L21="argentina"),OR(VLOOKUP(D21,TABLAS!$E$4:$H$18,2,FALSE)="e",VLOOKUP(D21,TABLAS!$E$4:$H$18,2,FALSE)="d")),P21*I21,0)</f>
        <v>0</v>
      </c>
      <c r="P21" s="6">
        <f>VLOOKUP(D21,TABLAS!$E$4:$H$18,4,FALSE)</f>
        <v>0.03</v>
      </c>
    </row>
    <row r="22" spans="1:16">
      <c r="A22" s="6">
        <v>19</v>
      </c>
      <c r="B22" s="6" t="s">
        <v>31</v>
      </c>
      <c r="C22" s="6" t="s">
        <v>39</v>
      </c>
      <c r="D22" s="6" t="s">
        <v>38</v>
      </c>
      <c r="E22" s="6">
        <v>4</v>
      </c>
      <c r="F22" s="6" t="str">
        <f>VLOOKUP(ARTICULOS!E22,TABLAS!$A$4:$C$7,2,FALSE)</f>
        <v>SANITARIA</v>
      </c>
      <c r="G22" s="6">
        <f>HLOOKUP(H22,TABLAS!$K$3:$N$4,2,FALSE)</f>
        <v>4</v>
      </c>
      <c r="H22" s="6" t="s">
        <v>1</v>
      </c>
      <c r="I22" s="6">
        <v>12</v>
      </c>
      <c r="J22" s="6">
        <v>18</v>
      </c>
      <c r="K22" s="6">
        <f>VLOOKUP(E22,TABLAS!$A$4:$C$7,3,FALSE)*I22</f>
        <v>3.5999999999999996</v>
      </c>
      <c r="L22" s="6" t="str">
        <f>VLOOKUP(VLOOKUP(D22,TABLAS!$E$4:$H$18,3,FALSE),PROCEDENCIA!$A$4:$C$6,2,FALSE)</f>
        <v>URUGUAY</v>
      </c>
      <c r="M22" s="6">
        <f>VLOOKUP(VLOOKUP(D22,TABLAS!$E$4:$H$18,2,FALSE),CATEGORIAS!$A$4:$B$8,2,FALSE)+I22</f>
        <v>12.11</v>
      </c>
      <c r="N22" s="6">
        <f>IF(L22="uruguay",0,VLOOKUP(L22,PROCEDENCIA!$B$4:$C$6,2,FALSE)*I22+I22)</f>
        <v>0</v>
      </c>
      <c r="O22" s="8">
        <f>IF(AND(OR(L22="uruguay",L22="argentina"),OR(VLOOKUP(D22,TABLAS!$E$4:$H$18,2,FALSE)="e",VLOOKUP(D22,TABLAS!$E$4:$H$18,2,FALSE)="d")),P22*I22,0)</f>
        <v>0.60000000000000009</v>
      </c>
      <c r="P22" s="6">
        <f>VLOOKUP(D22,TABLAS!$E$4:$H$18,4,FALSE)</f>
        <v>0.05</v>
      </c>
    </row>
    <row r="23" spans="1:16">
      <c r="A23" s="6">
        <v>20</v>
      </c>
      <c r="B23" s="6" t="s">
        <v>31</v>
      </c>
      <c r="C23" s="6" t="s">
        <v>40</v>
      </c>
      <c r="D23" s="6" t="s">
        <v>38</v>
      </c>
      <c r="E23" s="6">
        <v>4</v>
      </c>
      <c r="F23" s="6" t="str">
        <f>VLOOKUP(ARTICULOS!E23,TABLAS!$A$4:$C$7,2,FALSE)</f>
        <v>SANITARIA</v>
      </c>
      <c r="G23" s="6">
        <f>HLOOKUP(H23,TABLAS!$K$3:$N$4,2,FALSE)</f>
        <v>4</v>
      </c>
      <c r="H23" s="6" t="s">
        <v>1</v>
      </c>
      <c r="I23" s="6">
        <v>14</v>
      </c>
      <c r="J23" s="6">
        <v>16</v>
      </c>
      <c r="K23" s="6">
        <f>VLOOKUP(E23,TABLAS!$A$4:$C$7,3,FALSE)*I23</f>
        <v>4.2</v>
      </c>
      <c r="L23" s="6" t="str">
        <f>VLOOKUP(VLOOKUP(D23,TABLAS!$E$4:$H$18,3,FALSE),PROCEDENCIA!$A$4:$C$6,2,FALSE)</f>
        <v>URUGUAY</v>
      </c>
      <c r="M23" s="6">
        <f>VLOOKUP(VLOOKUP(D23,TABLAS!$E$4:$H$18,2,FALSE),CATEGORIAS!$A$4:$B$8,2,FALSE)+I23</f>
        <v>14.11</v>
      </c>
      <c r="N23" s="6">
        <f>IF(L23="uruguay",0,VLOOKUP(L23,PROCEDENCIA!$B$4:$C$6,2,FALSE)*I23+I23)</f>
        <v>0</v>
      </c>
      <c r="O23" s="8">
        <f>IF(AND(OR(L23="uruguay",L23="argentina"),OR(VLOOKUP(D23,TABLAS!$E$4:$H$18,2,FALSE)="e",VLOOKUP(D23,TABLAS!$E$4:$H$18,2,FALSE)="d")),P23*I23,0)</f>
        <v>0.70000000000000007</v>
      </c>
      <c r="P23" s="6">
        <f>VLOOKUP(D23,TABLAS!$E$4:$H$18,4,FALSE)</f>
        <v>0.05</v>
      </c>
    </row>
    <row r="24" spans="1:16">
      <c r="A24" s="6">
        <v>21</v>
      </c>
      <c r="B24" s="6" t="s">
        <v>31</v>
      </c>
      <c r="C24" s="6" t="s">
        <v>41</v>
      </c>
      <c r="D24" s="6" t="s">
        <v>38</v>
      </c>
      <c r="E24" s="6">
        <v>4</v>
      </c>
      <c r="F24" s="6" t="str">
        <f>VLOOKUP(ARTICULOS!E24,TABLAS!$A$4:$C$7,2,FALSE)</f>
        <v>SANITARIA</v>
      </c>
      <c r="G24" s="6">
        <f>HLOOKUP(H24,TABLAS!$K$3:$N$4,2,FALSE)</f>
        <v>4</v>
      </c>
      <c r="H24" s="6" t="s">
        <v>1</v>
      </c>
      <c r="I24" s="6">
        <v>17</v>
      </c>
      <c r="J24" s="6">
        <v>18</v>
      </c>
      <c r="K24" s="6">
        <f>VLOOKUP(E24,TABLAS!$A$4:$C$7,3,FALSE)*I24</f>
        <v>5.0999999999999996</v>
      </c>
      <c r="L24" s="6" t="str">
        <f>VLOOKUP(VLOOKUP(D24,TABLAS!$E$4:$H$18,3,FALSE),PROCEDENCIA!$A$4:$C$6,2,FALSE)</f>
        <v>URUGUAY</v>
      </c>
      <c r="M24" s="6">
        <f>VLOOKUP(VLOOKUP(D24,TABLAS!$E$4:$H$18,2,FALSE),CATEGORIAS!$A$4:$B$8,2,FALSE)+I24</f>
        <v>17.11</v>
      </c>
      <c r="N24" s="6">
        <f>IF(L24="uruguay",0,VLOOKUP(L24,PROCEDENCIA!$B$4:$C$6,2,FALSE)*I24+I24)</f>
        <v>0</v>
      </c>
      <c r="O24" s="8">
        <f>IF(AND(OR(L24="uruguay",L24="argentina"),OR(VLOOKUP(D24,TABLAS!$E$4:$H$18,2,FALSE)="e",VLOOKUP(D24,TABLAS!$E$4:$H$18,2,FALSE)="d")),P24*I24,0)</f>
        <v>0.85000000000000009</v>
      </c>
      <c r="P24" s="6">
        <f>VLOOKUP(D24,TABLAS!$E$4:$H$18,4,FALSE)</f>
        <v>0.05</v>
      </c>
    </row>
    <row r="25" spans="1:16">
      <c r="A25" s="6">
        <v>22</v>
      </c>
      <c r="B25" s="6" t="s">
        <v>31</v>
      </c>
      <c r="C25" s="6" t="s">
        <v>42</v>
      </c>
      <c r="D25" s="6" t="s">
        <v>38</v>
      </c>
      <c r="E25" s="6">
        <v>4</v>
      </c>
      <c r="F25" s="6" t="str">
        <f>VLOOKUP(ARTICULOS!E25,TABLAS!$A$4:$C$7,2,FALSE)</f>
        <v>SANITARIA</v>
      </c>
      <c r="G25" s="6">
        <f>HLOOKUP(H25,TABLAS!$K$3:$N$4,2,FALSE)</f>
        <v>4</v>
      </c>
      <c r="H25" s="6" t="s">
        <v>1</v>
      </c>
      <c r="I25" s="6">
        <v>17</v>
      </c>
      <c r="J25" s="6">
        <v>19</v>
      </c>
      <c r="K25" s="6">
        <f>VLOOKUP(E25,TABLAS!$A$4:$C$7,3,FALSE)*I25</f>
        <v>5.0999999999999996</v>
      </c>
      <c r="L25" s="6" t="str">
        <f>VLOOKUP(VLOOKUP(D25,TABLAS!$E$4:$H$18,3,FALSE),PROCEDENCIA!$A$4:$C$6,2,FALSE)</f>
        <v>URUGUAY</v>
      </c>
      <c r="M25" s="6">
        <f>VLOOKUP(VLOOKUP(D25,TABLAS!$E$4:$H$18,2,FALSE),CATEGORIAS!$A$4:$B$8,2,FALSE)+I25</f>
        <v>17.11</v>
      </c>
      <c r="N25" s="6">
        <f>IF(L25="uruguay",0,VLOOKUP(L25,PROCEDENCIA!$B$4:$C$6,2,FALSE)*I25+I25)</f>
        <v>0</v>
      </c>
      <c r="O25" s="8">
        <f>IF(AND(OR(L25="uruguay",L25="argentina"),OR(VLOOKUP(D25,TABLAS!$E$4:$H$18,2,FALSE)="e",VLOOKUP(D25,TABLAS!$E$4:$H$18,2,FALSE)="d")),P25*I25,0)</f>
        <v>0.85000000000000009</v>
      </c>
      <c r="P25" s="6">
        <f>VLOOKUP(D25,TABLAS!$E$4:$H$18,4,FALSE)</f>
        <v>0.05</v>
      </c>
    </row>
    <row r="26" spans="1:16">
      <c r="A26" s="6">
        <v>23</v>
      </c>
      <c r="B26" s="6" t="s">
        <v>43</v>
      </c>
      <c r="C26" s="6" t="s">
        <v>44</v>
      </c>
      <c r="D26" s="6" t="s">
        <v>38</v>
      </c>
      <c r="E26" s="6">
        <v>4</v>
      </c>
      <c r="F26" s="6" t="str">
        <f>VLOOKUP(ARTICULOS!E26,TABLAS!$A$4:$C$7,2,FALSE)</f>
        <v>SANITARIA</v>
      </c>
      <c r="G26" s="6">
        <f>HLOOKUP(H26,TABLAS!$K$3:$N$4,2,FALSE)</f>
        <v>4</v>
      </c>
      <c r="H26" s="6" t="s">
        <v>1</v>
      </c>
      <c r="I26" s="6">
        <v>75</v>
      </c>
      <c r="J26" s="6">
        <v>45</v>
      </c>
      <c r="K26" s="6">
        <f>VLOOKUP(E26,TABLAS!$A$4:$C$7,3,FALSE)*I26</f>
        <v>22.5</v>
      </c>
      <c r="L26" s="6" t="str">
        <f>VLOOKUP(VLOOKUP(D26,TABLAS!$E$4:$H$18,3,FALSE),PROCEDENCIA!$A$4:$C$6,2,FALSE)</f>
        <v>URUGUAY</v>
      </c>
      <c r="M26" s="6">
        <f>VLOOKUP(VLOOKUP(D26,TABLAS!$E$4:$H$18,2,FALSE),CATEGORIAS!$A$4:$B$8,2,FALSE)+I26</f>
        <v>75.11</v>
      </c>
      <c r="N26" s="6">
        <f>IF(L26="uruguay",0,VLOOKUP(L26,PROCEDENCIA!$B$4:$C$6,2,FALSE)*I26+I26)</f>
        <v>0</v>
      </c>
      <c r="O26" s="8">
        <f>IF(AND(OR(L26="uruguay",L26="argentina"),OR(VLOOKUP(D26,TABLAS!$E$4:$H$18,2,FALSE)="e",VLOOKUP(D26,TABLAS!$E$4:$H$18,2,FALSE)="d")),P26*I26,0)</f>
        <v>3.75</v>
      </c>
      <c r="P26" s="6">
        <f>VLOOKUP(D26,TABLAS!$E$4:$H$18,4,FALSE)</f>
        <v>0.05</v>
      </c>
    </row>
    <row r="27" spans="1:16">
      <c r="A27" s="6">
        <v>24</v>
      </c>
      <c r="B27" s="6" t="s">
        <v>43</v>
      </c>
      <c r="C27" s="6" t="s">
        <v>45</v>
      </c>
      <c r="D27" s="6" t="s">
        <v>38</v>
      </c>
      <c r="E27" s="6">
        <v>4</v>
      </c>
      <c r="F27" s="6" t="str">
        <f>VLOOKUP(ARTICULOS!E27,TABLAS!$A$4:$C$7,2,FALSE)</f>
        <v>SANITARIA</v>
      </c>
      <c r="G27" s="6">
        <f>HLOOKUP(H27,TABLAS!$K$3:$N$4,2,FALSE)</f>
        <v>4</v>
      </c>
      <c r="H27" s="6" t="s">
        <v>1</v>
      </c>
      <c r="I27" s="6">
        <v>78</v>
      </c>
      <c r="J27" s="6">
        <v>38</v>
      </c>
      <c r="K27" s="6">
        <f>VLOOKUP(E27,TABLAS!$A$4:$C$7,3,FALSE)*I27</f>
        <v>23.4</v>
      </c>
      <c r="L27" s="6" t="str">
        <f>VLOOKUP(VLOOKUP(D27,TABLAS!$E$4:$H$18,3,FALSE),PROCEDENCIA!$A$4:$C$6,2,FALSE)</f>
        <v>URUGUAY</v>
      </c>
      <c r="M27" s="6">
        <f>VLOOKUP(VLOOKUP(D27,TABLAS!$E$4:$H$18,2,FALSE),CATEGORIAS!$A$4:$B$8,2,FALSE)+I27</f>
        <v>78.11</v>
      </c>
      <c r="N27" s="6">
        <f>IF(L27="uruguay",0,VLOOKUP(L27,PROCEDENCIA!$B$4:$C$6,2,FALSE)*I27+I27)</f>
        <v>0</v>
      </c>
      <c r="O27" s="8">
        <f>IF(AND(OR(L27="uruguay",L27="argentina"),OR(VLOOKUP(D27,TABLAS!$E$4:$H$18,2,FALSE)="e",VLOOKUP(D27,TABLAS!$E$4:$H$18,2,FALSE)="d")),P27*I27,0)</f>
        <v>3.9000000000000004</v>
      </c>
      <c r="P27" s="6">
        <f>VLOOKUP(D27,TABLAS!$E$4:$H$18,4,FALSE)</f>
        <v>0.05</v>
      </c>
    </row>
    <row r="28" spans="1:16">
      <c r="A28" s="6">
        <v>25</v>
      </c>
      <c r="B28" s="6" t="s">
        <v>43</v>
      </c>
      <c r="C28" s="6" t="s">
        <v>46</v>
      </c>
      <c r="D28" s="6" t="s">
        <v>38</v>
      </c>
      <c r="E28" s="6">
        <v>4</v>
      </c>
      <c r="F28" s="6" t="str">
        <f>VLOOKUP(ARTICULOS!E28,TABLAS!$A$4:$C$7,2,FALSE)</f>
        <v>SANITARIA</v>
      </c>
      <c r="G28" s="6">
        <f>HLOOKUP(H28,TABLAS!$K$3:$N$4,2,FALSE)</f>
        <v>4</v>
      </c>
      <c r="H28" s="6" t="s">
        <v>1</v>
      </c>
      <c r="I28" s="6">
        <v>86</v>
      </c>
      <c r="J28" s="6">
        <v>29</v>
      </c>
      <c r="K28" s="6">
        <f>VLOOKUP(E28,TABLAS!$A$4:$C$7,3,FALSE)*I28</f>
        <v>25.8</v>
      </c>
      <c r="L28" s="6" t="str">
        <f>VLOOKUP(VLOOKUP(D28,TABLAS!$E$4:$H$18,3,FALSE),PROCEDENCIA!$A$4:$C$6,2,FALSE)</f>
        <v>URUGUAY</v>
      </c>
      <c r="M28" s="6">
        <f>VLOOKUP(VLOOKUP(D28,TABLAS!$E$4:$H$18,2,FALSE),CATEGORIAS!$A$4:$B$8,2,FALSE)+I28</f>
        <v>86.11</v>
      </c>
      <c r="N28" s="6">
        <f>IF(L28="uruguay",0,VLOOKUP(L28,PROCEDENCIA!$B$4:$C$6,2,FALSE)*I28+I28)</f>
        <v>0</v>
      </c>
      <c r="O28" s="8">
        <f>IF(AND(OR(L28="uruguay",L28="argentina"),OR(VLOOKUP(D28,TABLAS!$E$4:$H$18,2,FALSE)="e",VLOOKUP(D28,TABLAS!$E$4:$H$18,2,FALSE)="d")),P28*I28,0)</f>
        <v>4.3</v>
      </c>
      <c r="P28" s="6">
        <f>VLOOKUP(D28,TABLAS!$E$4:$H$18,4,FALSE)</f>
        <v>0.05</v>
      </c>
    </row>
    <row r="29" spans="1:16">
      <c r="A29" s="6">
        <v>26</v>
      </c>
      <c r="B29" s="6" t="s">
        <v>43</v>
      </c>
      <c r="C29" s="6" t="s">
        <v>47</v>
      </c>
      <c r="D29" s="6" t="s">
        <v>38</v>
      </c>
      <c r="E29" s="6">
        <v>4</v>
      </c>
      <c r="F29" s="6" t="str">
        <f>VLOOKUP(ARTICULOS!E29,TABLAS!$A$4:$C$7,2,FALSE)</f>
        <v>SANITARIA</v>
      </c>
      <c r="G29" s="6">
        <f>HLOOKUP(H29,TABLAS!$K$3:$N$4,2,FALSE)</f>
        <v>4</v>
      </c>
      <c r="H29" s="6" t="s">
        <v>1</v>
      </c>
      <c r="I29" s="6">
        <v>97</v>
      </c>
      <c r="J29" s="6">
        <v>31</v>
      </c>
      <c r="K29" s="6">
        <f>VLOOKUP(E29,TABLAS!$A$4:$C$7,3,FALSE)*I29</f>
        <v>29.099999999999998</v>
      </c>
      <c r="L29" s="6" t="str">
        <f>VLOOKUP(VLOOKUP(D29,TABLAS!$E$4:$H$18,3,FALSE),PROCEDENCIA!$A$4:$C$6,2,FALSE)</f>
        <v>URUGUAY</v>
      </c>
      <c r="M29" s="6">
        <f>VLOOKUP(VLOOKUP(D29,TABLAS!$E$4:$H$18,2,FALSE),CATEGORIAS!$A$4:$B$8,2,FALSE)+I29</f>
        <v>97.11</v>
      </c>
      <c r="N29" s="6">
        <f>IF(L29="uruguay",0,VLOOKUP(L29,PROCEDENCIA!$B$4:$C$6,2,FALSE)*I29+I29)</f>
        <v>0</v>
      </c>
      <c r="O29" s="8">
        <f>IF(AND(OR(L29="uruguay",L29="argentina"),OR(VLOOKUP(D29,TABLAS!$E$4:$H$18,2,FALSE)="e",VLOOKUP(D29,TABLAS!$E$4:$H$18,2,FALSE)="d")),P29*I29,0)</f>
        <v>4.8500000000000005</v>
      </c>
      <c r="P29" s="6">
        <f>VLOOKUP(D29,TABLAS!$E$4:$H$18,4,FALSE)</f>
        <v>0.05</v>
      </c>
    </row>
    <row r="30" spans="1:16">
      <c r="A30" s="6">
        <v>27</v>
      </c>
      <c r="B30" s="6" t="s">
        <v>49</v>
      </c>
      <c r="C30" s="6" t="s">
        <v>52</v>
      </c>
      <c r="D30" s="6" t="s">
        <v>51</v>
      </c>
      <c r="E30" s="6">
        <v>4</v>
      </c>
      <c r="F30" s="6" t="str">
        <f>VLOOKUP(ARTICULOS!E30,TABLAS!$A$4:$C$7,2,FALSE)</f>
        <v>SANITARIA</v>
      </c>
      <c r="G30" s="6">
        <f>HLOOKUP(H30,TABLAS!$K$3:$N$4,2,FALSE)</f>
        <v>4</v>
      </c>
      <c r="H30" s="6" t="s">
        <v>1</v>
      </c>
      <c r="I30" s="6">
        <v>120</v>
      </c>
      <c r="J30" s="6">
        <v>8</v>
      </c>
      <c r="K30" s="6">
        <f>VLOOKUP(E30,TABLAS!$A$4:$C$7,3,FALSE)*I30</f>
        <v>36</v>
      </c>
      <c r="L30" s="6" t="str">
        <f>VLOOKUP(VLOOKUP(D30,TABLAS!$E$4:$H$18,3,FALSE),PROCEDENCIA!$A$4:$C$6,2,FALSE)</f>
        <v>ARGENTINA</v>
      </c>
      <c r="M30" s="6">
        <f>VLOOKUP(VLOOKUP(D30,TABLAS!$E$4:$H$18,2,FALSE),CATEGORIAS!$A$4:$B$8,2,FALSE)+I30</f>
        <v>120.08</v>
      </c>
      <c r="N30" s="6">
        <f>IF(L30="uruguay",0,VLOOKUP(L30,PROCEDENCIA!$B$4:$C$6,2,FALSE)*I30+I30)</f>
        <v>132</v>
      </c>
      <c r="O30" s="8">
        <f>IF(AND(OR(L30="uruguay",L30="argentina"),OR(VLOOKUP(D30,TABLAS!$E$4:$H$18,2,FALSE)="e",VLOOKUP(D30,TABLAS!$E$4:$H$18,2,FALSE)="d")),P30*I30,0)</f>
        <v>0</v>
      </c>
      <c r="P30" s="6">
        <f>VLOOKUP(D30,TABLAS!$E$4:$H$18,4,FALSE)</f>
        <v>0.08</v>
      </c>
    </row>
    <row r="31" spans="1:16">
      <c r="A31" s="6">
        <v>28</v>
      </c>
      <c r="B31" s="6" t="s">
        <v>49</v>
      </c>
      <c r="C31" s="6" t="s">
        <v>53</v>
      </c>
      <c r="D31" s="6" t="s">
        <v>50</v>
      </c>
      <c r="E31" s="6">
        <v>4</v>
      </c>
      <c r="F31" s="6" t="str">
        <f>VLOOKUP(ARTICULOS!E31,TABLAS!$A$4:$C$7,2,FALSE)</f>
        <v>SANITARIA</v>
      </c>
      <c r="G31" s="6">
        <f>HLOOKUP(H31,TABLAS!$K$3:$N$4,2,FALSE)</f>
        <v>4</v>
      </c>
      <c r="H31" s="6" t="s">
        <v>1</v>
      </c>
      <c r="I31" s="6">
        <v>108</v>
      </c>
      <c r="J31" s="6">
        <v>6</v>
      </c>
      <c r="K31" s="6">
        <f>VLOOKUP(E31,TABLAS!$A$4:$C$7,3,FALSE)*I31</f>
        <v>32.4</v>
      </c>
      <c r="L31" s="6" t="str">
        <f>VLOOKUP(VLOOKUP(D31,TABLAS!$E$4:$H$18,3,FALSE),PROCEDENCIA!$A$4:$C$6,2,FALSE)</f>
        <v>ARGENTINA</v>
      </c>
      <c r="M31" s="6">
        <f>VLOOKUP(VLOOKUP(D31,TABLAS!$E$4:$H$18,2,FALSE),CATEGORIAS!$A$4:$B$8,2,FALSE)+I31</f>
        <v>108.08</v>
      </c>
      <c r="N31" s="6">
        <f>IF(L31="uruguay",0,VLOOKUP(L31,PROCEDENCIA!$B$4:$C$6,2,FALSE)*I31+I31)</f>
        <v>118.8</v>
      </c>
      <c r="O31" s="8">
        <f>IF(AND(OR(L31="uruguay",L31="argentina"),OR(VLOOKUP(D31,TABLAS!$E$4:$H$18,2,FALSE)="e",VLOOKUP(D31,TABLAS!$E$4:$H$18,2,FALSE)="d")),P31*I31,0)</f>
        <v>0</v>
      </c>
      <c r="P31" s="6">
        <f>VLOOKUP(D31,TABLAS!$E$4:$H$18,4,FALSE)</f>
        <v>7.0000000000000007E-2</v>
      </c>
    </row>
    <row r="32" spans="1:16">
      <c r="A32" s="6">
        <v>29</v>
      </c>
      <c r="B32" s="6" t="s">
        <v>49</v>
      </c>
      <c r="C32" s="6" t="s">
        <v>54</v>
      </c>
      <c r="D32" s="6" t="s">
        <v>51</v>
      </c>
      <c r="E32" s="6">
        <v>4</v>
      </c>
      <c r="F32" s="6" t="str">
        <f>VLOOKUP(ARTICULOS!E32,TABLAS!$A$4:$C$7,2,FALSE)</f>
        <v>SANITARIA</v>
      </c>
      <c r="G32" s="6">
        <f>HLOOKUP(H32,TABLAS!$K$3:$N$4,2,FALSE)</f>
        <v>4</v>
      </c>
      <c r="H32" s="6" t="s">
        <v>1</v>
      </c>
      <c r="I32" s="6">
        <v>145</v>
      </c>
      <c r="J32" s="6">
        <v>11</v>
      </c>
      <c r="K32" s="6">
        <f>VLOOKUP(E32,TABLAS!$A$4:$C$7,3,FALSE)*I32</f>
        <v>43.5</v>
      </c>
      <c r="L32" s="6" t="str">
        <f>VLOOKUP(VLOOKUP(D32,TABLAS!$E$4:$H$18,3,FALSE),PROCEDENCIA!$A$4:$C$6,2,FALSE)</f>
        <v>ARGENTINA</v>
      </c>
      <c r="M32" s="6">
        <f>VLOOKUP(VLOOKUP(D32,TABLAS!$E$4:$H$18,2,FALSE),CATEGORIAS!$A$4:$B$8,2,FALSE)+I32</f>
        <v>145.08000000000001</v>
      </c>
      <c r="N32" s="6">
        <f>IF(L32="uruguay",0,VLOOKUP(L32,PROCEDENCIA!$B$4:$C$6,2,FALSE)*I32+I32)</f>
        <v>159.5</v>
      </c>
      <c r="O32" s="8">
        <f>IF(AND(OR(L32="uruguay",L32="argentina"),OR(VLOOKUP(D32,TABLAS!$E$4:$H$18,2,FALSE)="e",VLOOKUP(D32,TABLAS!$E$4:$H$18,2,FALSE)="d")),P32*I32,0)</f>
        <v>0</v>
      </c>
      <c r="P32" s="6">
        <f>VLOOKUP(D32,TABLAS!$E$4:$H$18,4,FALSE)</f>
        <v>0.08</v>
      </c>
    </row>
    <row r="33" spans="1:16">
      <c r="A33" s="6">
        <v>30</v>
      </c>
      <c r="B33" s="6" t="s">
        <v>49</v>
      </c>
      <c r="C33" s="6" t="s">
        <v>55</v>
      </c>
      <c r="D33" s="6" t="s">
        <v>50</v>
      </c>
      <c r="E33" s="6">
        <v>4</v>
      </c>
      <c r="F33" s="6" t="str">
        <f>VLOOKUP(ARTICULOS!E33,TABLAS!$A$4:$C$7,2,FALSE)</f>
        <v>SANITARIA</v>
      </c>
      <c r="G33" s="6">
        <f>HLOOKUP(H33,TABLAS!$K$3:$N$4,2,FALSE)</f>
        <v>4</v>
      </c>
      <c r="H33" s="6" t="s">
        <v>1</v>
      </c>
      <c r="I33" s="6">
        <v>121</v>
      </c>
      <c r="J33" s="6">
        <v>21</v>
      </c>
      <c r="K33" s="6">
        <f>VLOOKUP(E33,TABLAS!$A$4:$C$7,3,FALSE)*I33</f>
        <v>36.299999999999997</v>
      </c>
      <c r="L33" s="6" t="str">
        <f>VLOOKUP(VLOOKUP(D33,TABLAS!$E$4:$H$18,3,FALSE),PROCEDENCIA!$A$4:$C$6,2,FALSE)</f>
        <v>ARGENTINA</v>
      </c>
      <c r="M33" s="6">
        <f>VLOOKUP(VLOOKUP(D33,TABLAS!$E$4:$H$18,2,FALSE),CATEGORIAS!$A$4:$B$8,2,FALSE)+I33</f>
        <v>121.08</v>
      </c>
      <c r="N33" s="6">
        <f>IF(L33="uruguay",0,VLOOKUP(L33,PROCEDENCIA!$B$4:$C$6,2,FALSE)*I33+I33)</f>
        <v>133.1</v>
      </c>
      <c r="O33" s="8">
        <f>IF(AND(OR(L33="uruguay",L33="argentina"),OR(VLOOKUP(D33,TABLAS!$E$4:$H$18,2,FALSE)="e",VLOOKUP(D33,TABLAS!$E$4:$H$18,2,FALSE)="d")),P33*I33,0)</f>
        <v>0</v>
      </c>
      <c r="P33" s="6">
        <f>VLOOKUP(D33,TABLAS!$E$4:$H$18,4,FALSE)</f>
        <v>7.0000000000000007E-2</v>
      </c>
    </row>
    <row r="34" spans="1:16">
      <c r="A34" s="6">
        <v>31</v>
      </c>
      <c r="B34" s="6" t="s">
        <v>56</v>
      </c>
      <c r="C34" s="6" t="s">
        <v>57</v>
      </c>
      <c r="D34" s="6" t="s">
        <v>58</v>
      </c>
      <c r="E34" s="6">
        <v>3</v>
      </c>
      <c r="F34" s="6" t="str">
        <f>VLOOKUP(ARTICULOS!E34,TABLAS!$A$4:$C$7,2,FALSE)</f>
        <v>FERRETERIA</v>
      </c>
      <c r="G34" s="6">
        <f>HLOOKUP(H34,TABLAS!$K$3:$N$4,2,FALSE)</f>
        <v>4</v>
      </c>
      <c r="H34" s="6" t="s">
        <v>1</v>
      </c>
      <c r="I34" s="6">
        <v>48</v>
      </c>
      <c r="J34" s="6">
        <v>8</v>
      </c>
      <c r="K34" s="6">
        <f>VLOOKUP(E34,TABLAS!$A$4:$C$7,3,FALSE)*I34</f>
        <v>19.200000000000003</v>
      </c>
      <c r="L34" s="6" t="str">
        <f>VLOOKUP(VLOOKUP(D34,TABLAS!$E$4:$H$18,3,FALSE),PROCEDENCIA!$A$4:$C$6,2,FALSE)</f>
        <v>ARGENTINA</v>
      </c>
      <c r="M34" s="6">
        <f>VLOOKUP(VLOOKUP(D34,TABLAS!$E$4:$H$18,2,FALSE),CATEGORIAS!$A$4:$B$8,2,FALSE)+I34</f>
        <v>48.06</v>
      </c>
      <c r="N34" s="6">
        <f>IF(L34="uruguay",0,VLOOKUP(L34,PROCEDENCIA!$B$4:$C$6,2,FALSE)*I34+I34)</f>
        <v>52.8</v>
      </c>
      <c r="O34" s="8">
        <f>IF(AND(OR(L34="uruguay",L34="argentina"),OR(VLOOKUP(D34,TABLAS!$E$4:$H$18,2,FALSE)="e",VLOOKUP(D34,TABLAS!$E$4:$H$18,2,FALSE)="d")),P34*I34,0)</f>
        <v>2.88</v>
      </c>
      <c r="P34" s="6">
        <f>VLOOKUP(D34,TABLAS!$E$4:$H$18,4,FALSE)</f>
        <v>0.06</v>
      </c>
    </row>
    <row r="35" spans="1:16">
      <c r="A35" s="6">
        <v>32</v>
      </c>
      <c r="B35" s="6" t="s">
        <v>59</v>
      </c>
      <c r="C35" s="6" t="s">
        <v>60</v>
      </c>
      <c r="D35" s="6" t="s">
        <v>64</v>
      </c>
      <c r="E35" s="6">
        <v>3</v>
      </c>
      <c r="F35" s="6" t="str">
        <f>VLOOKUP(ARTICULOS!E35,TABLAS!$A$4:$C$7,2,FALSE)</f>
        <v>FERRETERIA</v>
      </c>
      <c r="G35" s="6">
        <f>HLOOKUP(H35,TABLAS!$K$3:$N$4,2,FALSE)</f>
        <v>4</v>
      </c>
      <c r="H35" s="6" t="s">
        <v>1</v>
      </c>
      <c r="I35" s="6">
        <v>2</v>
      </c>
      <c r="J35" s="6">
        <v>650</v>
      </c>
      <c r="K35" s="6">
        <f>VLOOKUP(E35,TABLAS!$A$4:$C$7,3,FALSE)*I35</f>
        <v>0.8</v>
      </c>
      <c r="L35" s="6" t="str">
        <f>VLOOKUP(VLOOKUP(D35,TABLAS!$E$4:$H$18,3,FALSE),PROCEDENCIA!$A$4:$C$6,2,FALSE)</f>
        <v>BRASIL</v>
      </c>
      <c r="M35" s="6">
        <f>VLOOKUP(VLOOKUP(D35,TABLAS!$E$4:$H$18,2,FALSE),CATEGORIAS!$A$4:$B$8,2,FALSE)+I35</f>
        <v>2.08</v>
      </c>
      <c r="N35" s="6">
        <f>IF(L35="uruguay",0,VLOOKUP(L35,PROCEDENCIA!$B$4:$C$6,2,FALSE)*I35+I35)</f>
        <v>2.2999999999999998</v>
      </c>
      <c r="O35" s="8">
        <f>IF(AND(OR(L35="uruguay",L35="argentina"),OR(VLOOKUP(D35,TABLAS!$E$4:$H$18,2,FALSE)="e",VLOOKUP(D35,TABLAS!$E$4:$H$18,2,FALSE)="d")),P35*I35,0)</f>
        <v>0</v>
      </c>
      <c r="P35" s="6">
        <f>VLOOKUP(D35,TABLAS!$E$4:$H$18,4,FALSE)</f>
        <v>0.05</v>
      </c>
    </row>
    <row r="36" spans="1:16">
      <c r="A36" s="6">
        <v>33</v>
      </c>
      <c r="B36" s="6" t="s">
        <v>59</v>
      </c>
      <c r="C36" s="6" t="s">
        <v>61</v>
      </c>
      <c r="D36" s="6" t="s">
        <v>64</v>
      </c>
      <c r="E36" s="6">
        <v>3</v>
      </c>
      <c r="F36" s="6" t="str">
        <f>VLOOKUP(ARTICULOS!E36,TABLAS!$A$4:$C$7,2,FALSE)</f>
        <v>FERRETERIA</v>
      </c>
      <c r="G36" s="6">
        <f>HLOOKUP(H36,TABLAS!$K$3:$N$4,2,FALSE)</f>
        <v>4</v>
      </c>
      <c r="H36" s="6" t="s">
        <v>1</v>
      </c>
      <c r="I36" s="6">
        <v>3</v>
      </c>
      <c r="J36" s="6">
        <v>742</v>
      </c>
      <c r="K36" s="6">
        <f>VLOOKUP(E36,TABLAS!$A$4:$C$7,3,FALSE)*I36</f>
        <v>1.2000000000000002</v>
      </c>
      <c r="L36" s="6" t="str">
        <f>VLOOKUP(VLOOKUP(D36,TABLAS!$E$4:$H$18,3,FALSE),PROCEDENCIA!$A$4:$C$6,2,FALSE)</f>
        <v>BRASIL</v>
      </c>
      <c r="M36" s="6">
        <f>VLOOKUP(VLOOKUP(D36,TABLAS!$E$4:$H$18,2,FALSE),CATEGORIAS!$A$4:$B$8,2,FALSE)+I36</f>
        <v>3.08</v>
      </c>
      <c r="N36" s="6">
        <f>IF(L36="uruguay",0,VLOOKUP(L36,PROCEDENCIA!$B$4:$C$6,2,FALSE)*I36+I36)</f>
        <v>3.45</v>
      </c>
      <c r="O36" s="8">
        <f>IF(AND(OR(L36="uruguay",L36="argentina"),OR(VLOOKUP(D36,TABLAS!$E$4:$H$18,2,FALSE)="e",VLOOKUP(D36,TABLAS!$E$4:$H$18,2,FALSE)="d")),P36*I36,0)</f>
        <v>0</v>
      </c>
      <c r="P36" s="6">
        <f>VLOOKUP(D36,TABLAS!$E$4:$H$18,4,FALSE)</f>
        <v>0.05</v>
      </c>
    </row>
    <row r="37" spans="1:16">
      <c r="A37" s="6">
        <v>34</v>
      </c>
      <c r="B37" s="6" t="s">
        <v>59</v>
      </c>
      <c r="C37" s="6" t="s">
        <v>62</v>
      </c>
      <c r="D37" s="6" t="s">
        <v>64</v>
      </c>
      <c r="E37" s="6">
        <v>3</v>
      </c>
      <c r="F37" s="6" t="str">
        <f>VLOOKUP(ARTICULOS!E37,TABLAS!$A$4:$C$7,2,FALSE)</f>
        <v>FERRETERIA</v>
      </c>
      <c r="G37" s="6">
        <f>HLOOKUP(H37,TABLAS!$K$3:$N$4,2,FALSE)</f>
        <v>4</v>
      </c>
      <c r="H37" s="6" t="s">
        <v>1</v>
      </c>
      <c r="I37" s="6">
        <v>4</v>
      </c>
      <c r="J37" s="6">
        <v>366</v>
      </c>
      <c r="K37" s="6">
        <f>VLOOKUP(E37,TABLAS!$A$4:$C$7,3,FALSE)*I37</f>
        <v>1.6</v>
      </c>
      <c r="L37" s="6" t="str">
        <f>VLOOKUP(VLOOKUP(D37,TABLAS!$E$4:$H$18,3,FALSE),PROCEDENCIA!$A$4:$C$6,2,FALSE)</f>
        <v>BRASIL</v>
      </c>
      <c r="M37" s="6">
        <f>VLOOKUP(VLOOKUP(D37,TABLAS!$E$4:$H$18,2,FALSE),CATEGORIAS!$A$4:$B$8,2,FALSE)+I37</f>
        <v>4.08</v>
      </c>
      <c r="N37" s="6">
        <f>IF(L37="uruguay",0,VLOOKUP(L37,PROCEDENCIA!$B$4:$C$6,2,FALSE)*I37+I37)</f>
        <v>4.5999999999999996</v>
      </c>
      <c r="O37" s="8">
        <f>IF(AND(OR(L37="uruguay",L37="argentina"),OR(VLOOKUP(D37,TABLAS!$E$4:$H$18,2,FALSE)="e",VLOOKUP(D37,TABLAS!$E$4:$H$18,2,FALSE)="d")),P37*I37,0)</f>
        <v>0</v>
      </c>
      <c r="P37" s="6">
        <f>VLOOKUP(D37,TABLAS!$E$4:$H$18,4,FALSE)</f>
        <v>0.05</v>
      </c>
    </row>
    <row r="38" spans="1:16">
      <c r="A38" s="6">
        <v>35</v>
      </c>
      <c r="B38" s="6" t="s">
        <v>59</v>
      </c>
      <c r="C38" s="6" t="s">
        <v>63</v>
      </c>
      <c r="D38" s="6" t="s">
        <v>64</v>
      </c>
      <c r="E38" s="6">
        <v>3</v>
      </c>
      <c r="F38" s="6" t="str">
        <f>VLOOKUP(ARTICULOS!E38,TABLAS!$A$4:$C$7,2,FALSE)</f>
        <v>FERRETERIA</v>
      </c>
      <c r="G38" s="6">
        <f>HLOOKUP(H38,TABLAS!$K$3:$N$4,2,FALSE)</f>
        <v>4</v>
      </c>
      <c r="H38" s="6" t="s">
        <v>1</v>
      </c>
      <c r="I38" s="6">
        <v>5</v>
      </c>
      <c r="J38" s="6">
        <v>451</v>
      </c>
      <c r="K38" s="6">
        <f>VLOOKUP(E38,TABLAS!$A$4:$C$7,3,FALSE)*I38</f>
        <v>2</v>
      </c>
      <c r="L38" s="6" t="str">
        <f>VLOOKUP(VLOOKUP(D38,TABLAS!$E$4:$H$18,3,FALSE),PROCEDENCIA!$A$4:$C$6,2,FALSE)</f>
        <v>BRASIL</v>
      </c>
      <c r="M38" s="6">
        <f>VLOOKUP(VLOOKUP(D38,TABLAS!$E$4:$H$18,2,FALSE),CATEGORIAS!$A$4:$B$8,2,FALSE)+I38</f>
        <v>5.08</v>
      </c>
      <c r="N38" s="6">
        <f>IF(L38="uruguay",0,VLOOKUP(L38,PROCEDENCIA!$B$4:$C$6,2,FALSE)*I38+I38)</f>
        <v>5.75</v>
      </c>
      <c r="O38" s="8">
        <f>IF(AND(OR(L38="uruguay",L38="argentina"),OR(VLOOKUP(D38,TABLAS!$E$4:$H$18,2,FALSE)="e",VLOOKUP(D38,TABLAS!$E$4:$H$18,2,FALSE)="d")),P38*I38,0)</f>
        <v>0</v>
      </c>
      <c r="P38" s="6">
        <f>VLOOKUP(D38,TABLAS!$E$4:$H$18,4,FALSE)</f>
        <v>0.05</v>
      </c>
    </row>
    <row r="39" spans="1:16">
      <c r="A39" s="6">
        <v>36</v>
      </c>
      <c r="B39" s="6" t="s">
        <v>65</v>
      </c>
      <c r="C39" s="6" t="s">
        <v>66</v>
      </c>
      <c r="D39" s="6" t="s">
        <v>64</v>
      </c>
      <c r="E39" s="6">
        <v>3</v>
      </c>
      <c r="F39" s="6" t="str">
        <f>VLOOKUP(ARTICULOS!E39,TABLAS!$A$4:$C$7,2,FALSE)</f>
        <v>FERRETERIA</v>
      </c>
      <c r="G39" s="6">
        <f>HLOOKUP(H39,TABLAS!$K$3:$N$4,2,FALSE)</f>
        <v>4</v>
      </c>
      <c r="H39" s="6" t="s">
        <v>1</v>
      </c>
      <c r="I39" s="6">
        <v>3</v>
      </c>
      <c r="J39" s="6">
        <v>563</v>
      </c>
      <c r="K39" s="6">
        <f>VLOOKUP(E39,TABLAS!$A$4:$C$7,3,FALSE)*I39</f>
        <v>1.2000000000000002</v>
      </c>
      <c r="L39" s="6" t="str">
        <f>VLOOKUP(VLOOKUP(D39,TABLAS!$E$4:$H$18,3,FALSE),PROCEDENCIA!$A$4:$C$6,2,FALSE)</f>
        <v>BRASIL</v>
      </c>
      <c r="M39" s="6">
        <f>VLOOKUP(VLOOKUP(D39,TABLAS!$E$4:$H$18,2,FALSE),CATEGORIAS!$A$4:$B$8,2,FALSE)+I39</f>
        <v>3.08</v>
      </c>
      <c r="N39" s="6">
        <f>IF(L39="uruguay",0,VLOOKUP(L39,PROCEDENCIA!$B$4:$C$6,2,FALSE)*I39+I39)</f>
        <v>3.45</v>
      </c>
      <c r="O39" s="8">
        <f>IF(AND(OR(L39="uruguay",L39="argentina"),OR(VLOOKUP(D39,TABLAS!$E$4:$H$18,2,FALSE)="e",VLOOKUP(D39,TABLAS!$E$4:$H$18,2,FALSE)="d")),P39*I39,0)</f>
        <v>0</v>
      </c>
      <c r="P39" s="6">
        <f>VLOOKUP(D39,TABLAS!$E$4:$H$18,4,FALSE)</f>
        <v>0.05</v>
      </c>
    </row>
    <row r="40" spans="1:16">
      <c r="A40" s="6">
        <v>37</v>
      </c>
      <c r="B40" s="6" t="s">
        <v>65</v>
      </c>
      <c r="C40" s="6" t="s">
        <v>67</v>
      </c>
      <c r="D40" s="6" t="s">
        <v>64</v>
      </c>
      <c r="E40" s="6">
        <v>3</v>
      </c>
      <c r="F40" s="6" t="str">
        <f>VLOOKUP(ARTICULOS!E40,TABLAS!$A$4:$C$7,2,FALSE)</f>
        <v>FERRETERIA</v>
      </c>
      <c r="G40" s="6">
        <f>HLOOKUP(H40,TABLAS!$K$3:$N$4,2,FALSE)</f>
        <v>4</v>
      </c>
      <c r="H40" s="6" t="s">
        <v>1</v>
      </c>
      <c r="I40" s="6">
        <v>4</v>
      </c>
      <c r="J40" s="6">
        <v>421</v>
      </c>
      <c r="K40" s="6">
        <f>VLOOKUP(E40,TABLAS!$A$4:$C$7,3,FALSE)*I40</f>
        <v>1.6</v>
      </c>
      <c r="L40" s="6" t="str">
        <f>VLOOKUP(VLOOKUP(D40,TABLAS!$E$4:$H$18,3,FALSE),PROCEDENCIA!$A$4:$C$6,2,FALSE)</f>
        <v>BRASIL</v>
      </c>
      <c r="M40" s="6">
        <f>VLOOKUP(VLOOKUP(D40,TABLAS!$E$4:$H$18,2,FALSE),CATEGORIAS!$A$4:$B$8,2,FALSE)+I40</f>
        <v>4.08</v>
      </c>
      <c r="N40" s="6">
        <f>IF(L40="uruguay",0,VLOOKUP(L40,PROCEDENCIA!$B$4:$C$6,2,FALSE)*I40+I40)</f>
        <v>4.5999999999999996</v>
      </c>
      <c r="O40" s="8">
        <f>IF(AND(OR(L40="uruguay",L40="argentina"),OR(VLOOKUP(D40,TABLAS!$E$4:$H$18,2,FALSE)="e",VLOOKUP(D40,TABLAS!$E$4:$H$18,2,FALSE)="d")),P40*I40,0)</f>
        <v>0</v>
      </c>
      <c r="P40" s="6">
        <f>VLOOKUP(D40,TABLAS!$E$4:$H$18,4,FALSE)</f>
        <v>0.05</v>
      </c>
    </row>
    <row r="41" spans="1:16">
      <c r="A41" s="6">
        <v>38</v>
      </c>
      <c r="B41" s="6" t="s">
        <v>65</v>
      </c>
      <c r="C41" s="6" t="s">
        <v>68</v>
      </c>
      <c r="D41" s="6" t="s">
        <v>64</v>
      </c>
      <c r="E41" s="6">
        <v>3</v>
      </c>
      <c r="F41" s="6" t="str">
        <f>VLOOKUP(ARTICULOS!E41,TABLAS!$A$4:$C$7,2,FALSE)</f>
        <v>FERRETERIA</v>
      </c>
      <c r="G41" s="6">
        <f>HLOOKUP(H41,TABLAS!$K$3:$N$4,2,FALSE)</f>
        <v>4</v>
      </c>
      <c r="H41" s="6" t="s">
        <v>1</v>
      </c>
      <c r="I41" s="6">
        <v>5</v>
      </c>
      <c r="J41" s="6">
        <v>257</v>
      </c>
      <c r="K41" s="6">
        <f>VLOOKUP(E41,TABLAS!$A$4:$C$7,3,FALSE)*I41</f>
        <v>2</v>
      </c>
      <c r="L41" s="6" t="str">
        <f>VLOOKUP(VLOOKUP(D41,TABLAS!$E$4:$H$18,3,FALSE),PROCEDENCIA!$A$4:$C$6,2,FALSE)</f>
        <v>BRASIL</v>
      </c>
      <c r="M41" s="6">
        <f>VLOOKUP(VLOOKUP(D41,TABLAS!$E$4:$H$18,2,FALSE),CATEGORIAS!$A$4:$B$8,2,FALSE)+I41</f>
        <v>5.08</v>
      </c>
      <c r="N41" s="6">
        <f>IF(L41="uruguay",0,VLOOKUP(L41,PROCEDENCIA!$B$4:$C$6,2,FALSE)*I41+I41)</f>
        <v>5.75</v>
      </c>
      <c r="O41" s="8">
        <f>IF(AND(OR(L41="uruguay",L41="argentina"),OR(VLOOKUP(D41,TABLAS!$E$4:$H$18,2,FALSE)="e",VLOOKUP(D41,TABLAS!$E$4:$H$18,2,FALSE)="d")),P41*I41,0)</f>
        <v>0</v>
      </c>
      <c r="P41" s="6">
        <f>VLOOKUP(D41,TABLAS!$E$4:$H$18,4,FALSE)</f>
        <v>0.05</v>
      </c>
    </row>
    <row r="42" spans="1:16">
      <c r="A42" s="6">
        <v>39</v>
      </c>
      <c r="B42" s="6" t="s">
        <v>65</v>
      </c>
      <c r="C42" s="6" t="s">
        <v>69</v>
      </c>
      <c r="D42" s="6" t="s">
        <v>64</v>
      </c>
      <c r="E42" s="6">
        <v>3</v>
      </c>
      <c r="F42" s="6" t="str">
        <f>VLOOKUP(ARTICULOS!E42,TABLAS!$A$4:$C$7,2,FALSE)</f>
        <v>FERRETERIA</v>
      </c>
      <c r="G42" s="6">
        <f>HLOOKUP(H42,TABLAS!$K$3:$N$4,2,FALSE)</f>
        <v>4</v>
      </c>
      <c r="H42" s="6" t="s">
        <v>1</v>
      </c>
      <c r="I42" s="6">
        <v>6</v>
      </c>
      <c r="J42" s="6">
        <v>412</v>
      </c>
      <c r="K42" s="6">
        <f>VLOOKUP(E42,TABLAS!$A$4:$C$7,3,FALSE)*I42</f>
        <v>2.4000000000000004</v>
      </c>
      <c r="L42" s="6" t="str">
        <f>VLOOKUP(VLOOKUP(D42,TABLAS!$E$4:$H$18,3,FALSE),PROCEDENCIA!$A$4:$C$6,2,FALSE)</f>
        <v>BRASIL</v>
      </c>
      <c r="M42" s="6">
        <f>VLOOKUP(VLOOKUP(D42,TABLAS!$E$4:$H$18,2,FALSE),CATEGORIAS!$A$4:$B$8,2,FALSE)+I42</f>
        <v>6.08</v>
      </c>
      <c r="N42" s="6">
        <f>IF(L42="uruguay",0,VLOOKUP(L42,PROCEDENCIA!$B$4:$C$6,2,FALSE)*I42+I42)</f>
        <v>6.9</v>
      </c>
      <c r="O42" s="8">
        <f>IF(AND(OR(L42="uruguay",L42="argentina"),OR(VLOOKUP(D42,TABLAS!$E$4:$H$18,2,FALSE)="e",VLOOKUP(D42,TABLAS!$E$4:$H$18,2,FALSE)="d")),P42*I42,0)</f>
        <v>0</v>
      </c>
      <c r="P42" s="6">
        <f>VLOOKUP(D42,TABLAS!$E$4:$H$18,4,FALSE)</f>
        <v>0.05</v>
      </c>
    </row>
    <row r="43" spans="1:16">
      <c r="A43" s="6">
        <v>40</v>
      </c>
      <c r="B43" s="6" t="s">
        <v>65</v>
      </c>
      <c r="C43" s="6" t="s">
        <v>73</v>
      </c>
      <c r="D43" s="6" t="s">
        <v>64</v>
      </c>
      <c r="E43" s="6">
        <v>3</v>
      </c>
      <c r="F43" s="6" t="str">
        <f>VLOOKUP(ARTICULOS!E43,TABLAS!$A$4:$C$7,2,FALSE)</f>
        <v>FERRETERIA</v>
      </c>
      <c r="G43" s="6">
        <f>HLOOKUP(H43,TABLAS!$K$3:$N$4,2,FALSE)</f>
        <v>4</v>
      </c>
      <c r="H43" s="6" t="s">
        <v>1</v>
      </c>
      <c r="I43" s="6">
        <v>3</v>
      </c>
      <c r="J43" s="6">
        <v>314</v>
      </c>
      <c r="K43" s="6">
        <f>VLOOKUP(E43,TABLAS!$A$4:$C$7,3,FALSE)*I43</f>
        <v>1.2000000000000002</v>
      </c>
      <c r="L43" s="6" t="str">
        <f>VLOOKUP(VLOOKUP(D43,TABLAS!$E$4:$H$18,3,FALSE),PROCEDENCIA!$A$4:$C$6,2,FALSE)</f>
        <v>BRASIL</v>
      </c>
      <c r="M43" s="6">
        <f>VLOOKUP(VLOOKUP(D43,TABLAS!$E$4:$H$18,2,FALSE),CATEGORIAS!$A$4:$B$8,2,FALSE)+I43</f>
        <v>3.08</v>
      </c>
      <c r="N43" s="6">
        <f>IF(L43="uruguay",0,VLOOKUP(L43,PROCEDENCIA!$B$4:$C$6,2,FALSE)*I43+I43)</f>
        <v>3.45</v>
      </c>
      <c r="O43" s="8">
        <f>IF(AND(OR(L43="uruguay",L43="argentina"),OR(VLOOKUP(D43,TABLAS!$E$4:$H$18,2,FALSE)="e",VLOOKUP(D43,TABLAS!$E$4:$H$18,2,FALSE)="d")),P43*I43,0)</f>
        <v>0</v>
      </c>
      <c r="P43" s="6">
        <f>VLOOKUP(D43,TABLAS!$E$4:$H$18,4,FALSE)</f>
        <v>0.05</v>
      </c>
    </row>
    <row r="44" spans="1:16">
      <c r="A44" s="6">
        <v>41</v>
      </c>
      <c r="B44" s="6" t="s">
        <v>65</v>
      </c>
      <c r="C44" s="6" t="s">
        <v>70</v>
      </c>
      <c r="D44" s="6" t="s">
        <v>64</v>
      </c>
      <c r="E44" s="6">
        <v>3</v>
      </c>
      <c r="F44" s="6" t="str">
        <f>VLOOKUP(ARTICULOS!E44,TABLAS!$A$4:$C$7,2,FALSE)</f>
        <v>FERRETERIA</v>
      </c>
      <c r="G44" s="6">
        <f>HLOOKUP(H44,TABLAS!$K$3:$N$4,2,FALSE)</f>
        <v>4</v>
      </c>
      <c r="H44" s="6" t="s">
        <v>1</v>
      </c>
      <c r="I44" s="6">
        <v>4</v>
      </c>
      <c r="J44" s="6">
        <v>208</v>
      </c>
      <c r="K44" s="6">
        <f>VLOOKUP(E44,TABLAS!$A$4:$C$7,3,FALSE)*I44</f>
        <v>1.6</v>
      </c>
      <c r="L44" s="6" t="str">
        <f>VLOOKUP(VLOOKUP(D44,TABLAS!$E$4:$H$18,3,FALSE),PROCEDENCIA!$A$4:$C$6,2,FALSE)</f>
        <v>BRASIL</v>
      </c>
      <c r="M44" s="6">
        <f>VLOOKUP(VLOOKUP(D44,TABLAS!$E$4:$H$18,2,FALSE),CATEGORIAS!$A$4:$B$8,2,FALSE)+I44</f>
        <v>4.08</v>
      </c>
      <c r="N44" s="6">
        <f>IF(L44="uruguay",0,VLOOKUP(L44,PROCEDENCIA!$B$4:$C$6,2,FALSE)*I44+I44)</f>
        <v>4.5999999999999996</v>
      </c>
      <c r="O44" s="8">
        <f>IF(AND(OR(L44="uruguay",L44="argentina"),OR(VLOOKUP(D44,TABLAS!$E$4:$H$18,2,FALSE)="e",VLOOKUP(D44,TABLAS!$E$4:$H$18,2,FALSE)="d")),P44*I44,0)</f>
        <v>0</v>
      </c>
      <c r="P44" s="6">
        <f>VLOOKUP(D44,TABLAS!$E$4:$H$18,4,FALSE)</f>
        <v>0.05</v>
      </c>
    </row>
    <row r="45" spans="1:16">
      <c r="A45" s="6">
        <v>42</v>
      </c>
      <c r="B45" s="6" t="s">
        <v>65</v>
      </c>
      <c r="C45" s="6" t="s">
        <v>71</v>
      </c>
      <c r="D45" s="6" t="s">
        <v>64</v>
      </c>
      <c r="E45" s="6">
        <v>3</v>
      </c>
      <c r="F45" s="6" t="str">
        <f>VLOOKUP(ARTICULOS!E45,TABLAS!$A$4:$C$7,2,FALSE)</f>
        <v>FERRETERIA</v>
      </c>
      <c r="G45" s="6">
        <f>HLOOKUP(H45,TABLAS!$K$3:$N$4,2,FALSE)</f>
        <v>4</v>
      </c>
      <c r="H45" s="6" t="s">
        <v>1</v>
      </c>
      <c r="I45" s="6">
        <v>5</v>
      </c>
      <c r="J45" s="6">
        <v>547</v>
      </c>
      <c r="K45" s="6">
        <f>VLOOKUP(E45,TABLAS!$A$4:$C$7,3,FALSE)*I45</f>
        <v>2</v>
      </c>
      <c r="L45" s="6" t="str">
        <f>VLOOKUP(VLOOKUP(D45,TABLAS!$E$4:$H$18,3,FALSE),PROCEDENCIA!$A$4:$C$6,2,FALSE)</f>
        <v>BRASIL</v>
      </c>
      <c r="M45" s="6">
        <f>VLOOKUP(VLOOKUP(D45,TABLAS!$E$4:$H$18,2,FALSE),CATEGORIAS!$A$4:$B$8,2,FALSE)+I45</f>
        <v>5.08</v>
      </c>
      <c r="N45" s="6">
        <f>IF(L45="uruguay",0,VLOOKUP(L45,PROCEDENCIA!$B$4:$C$6,2,FALSE)*I45+I45)</f>
        <v>5.75</v>
      </c>
      <c r="O45" s="8">
        <f>IF(AND(OR(L45="uruguay",L45="argentina"),OR(VLOOKUP(D45,TABLAS!$E$4:$H$18,2,FALSE)="e",VLOOKUP(D45,TABLAS!$E$4:$H$18,2,FALSE)="d")),P45*I45,0)</f>
        <v>0</v>
      </c>
      <c r="P45" s="6">
        <f>VLOOKUP(D45,TABLAS!$E$4:$H$18,4,FALSE)</f>
        <v>0.05</v>
      </c>
    </row>
    <row r="46" spans="1:16">
      <c r="A46" s="6">
        <v>43</v>
      </c>
      <c r="B46" s="6" t="s">
        <v>65</v>
      </c>
      <c r="C46" s="6" t="s">
        <v>72</v>
      </c>
      <c r="D46" s="6" t="s">
        <v>64</v>
      </c>
      <c r="E46" s="6">
        <v>3</v>
      </c>
      <c r="F46" s="6" t="str">
        <f>VLOOKUP(ARTICULOS!E46,TABLAS!$A$4:$C$7,2,FALSE)</f>
        <v>FERRETERIA</v>
      </c>
      <c r="G46" s="6">
        <f>HLOOKUP(H46,TABLAS!$K$3:$N$4,2,FALSE)</f>
        <v>4</v>
      </c>
      <c r="H46" s="6" t="s">
        <v>1</v>
      </c>
      <c r="I46" s="6">
        <v>6</v>
      </c>
      <c r="J46" s="6">
        <v>189</v>
      </c>
      <c r="K46" s="6">
        <f>VLOOKUP(E46,TABLAS!$A$4:$C$7,3,FALSE)*I46</f>
        <v>2.4000000000000004</v>
      </c>
      <c r="L46" s="6" t="str">
        <f>VLOOKUP(VLOOKUP(D46,TABLAS!$E$4:$H$18,3,FALSE),PROCEDENCIA!$A$4:$C$6,2,FALSE)</f>
        <v>BRASIL</v>
      </c>
      <c r="M46" s="6">
        <f>VLOOKUP(VLOOKUP(D46,TABLAS!$E$4:$H$18,2,FALSE),CATEGORIAS!$A$4:$B$8,2,FALSE)+I46</f>
        <v>6.08</v>
      </c>
      <c r="N46" s="6">
        <f>IF(L46="uruguay",0,VLOOKUP(L46,PROCEDENCIA!$B$4:$C$6,2,FALSE)*I46+I46)</f>
        <v>6.9</v>
      </c>
      <c r="O46" s="8">
        <f>IF(AND(OR(L46="uruguay",L46="argentina"),OR(VLOOKUP(D46,TABLAS!$E$4:$H$18,2,FALSE)="e",VLOOKUP(D46,TABLAS!$E$4:$H$18,2,FALSE)="d")),P46*I46,0)</f>
        <v>0</v>
      </c>
      <c r="P46" s="6">
        <f>VLOOKUP(D46,TABLAS!$E$4:$H$18,4,FALSE)</f>
        <v>0.05</v>
      </c>
    </row>
    <row r="47" spans="1:16">
      <c r="A47" s="6">
        <v>44</v>
      </c>
      <c r="B47" s="6" t="s">
        <v>74</v>
      </c>
      <c r="C47" s="6" t="s">
        <v>76</v>
      </c>
      <c r="D47" s="6" t="s">
        <v>78</v>
      </c>
      <c r="E47" s="6">
        <v>1</v>
      </c>
      <c r="F47" s="6" t="str">
        <f>VLOOKUP(ARTICULOS!E47,TABLAS!$A$4:$C$7,2,FALSE)</f>
        <v>CONSTRUCCION</v>
      </c>
      <c r="G47" s="6">
        <f>HLOOKUP(H47,TABLAS!$K$3:$N$4,2,FALSE)</f>
        <v>4</v>
      </c>
      <c r="H47" s="6" t="s">
        <v>1</v>
      </c>
      <c r="I47" s="6">
        <v>11</v>
      </c>
      <c r="J47" s="6">
        <v>72</v>
      </c>
      <c r="K47" s="6">
        <f>VLOOKUP(E47,TABLAS!$A$4:$C$7,3,FALSE)*I47</f>
        <v>1.1000000000000001</v>
      </c>
      <c r="L47" s="6" t="str">
        <f>VLOOKUP(VLOOKUP(D47,TABLAS!$E$4:$H$18,3,FALSE),PROCEDENCIA!$A$4:$C$6,2,FALSE)</f>
        <v>ARGENTINA</v>
      </c>
      <c r="M47" s="6">
        <f>VLOOKUP(VLOOKUP(D47,TABLAS!$E$4:$H$18,2,FALSE),CATEGORIAS!$A$4:$B$8,2,FALSE)+I47</f>
        <v>11.11</v>
      </c>
      <c r="N47" s="6">
        <f>IF(L47="uruguay",0,VLOOKUP(L47,PROCEDENCIA!$B$4:$C$6,2,FALSE)*I47+I47)</f>
        <v>12.1</v>
      </c>
      <c r="O47" s="8">
        <f>IF(AND(OR(L47="uruguay",L47="argentina"),OR(VLOOKUP(D47,TABLAS!$E$4:$H$18,2,FALSE)="e",VLOOKUP(D47,TABLAS!$E$4:$H$18,2,FALSE)="d")),P47*I47,0)</f>
        <v>0.44</v>
      </c>
      <c r="P47" s="6">
        <f>VLOOKUP(D47,TABLAS!$E$4:$H$18,4,FALSE)</f>
        <v>0.04</v>
      </c>
    </row>
    <row r="48" spans="1:16">
      <c r="A48" s="6">
        <v>45</v>
      </c>
      <c r="B48" s="6" t="s">
        <v>74</v>
      </c>
      <c r="C48" s="6" t="s">
        <v>75</v>
      </c>
      <c r="D48" s="6" t="s">
        <v>78</v>
      </c>
      <c r="E48" s="6">
        <v>1</v>
      </c>
      <c r="F48" s="6" t="str">
        <f>VLOOKUP(ARTICULOS!E48,TABLAS!$A$4:$C$7,2,FALSE)</f>
        <v>CONSTRUCCION</v>
      </c>
      <c r="G48" s="6">
        <f>HLOOKUP(H48,TABLAS!$K$3:$N$4,2,FALSE)</f>
        <v>4</v>
      </c>
      <c r="H48" s="6" t="s">
        <v>1</v>
      </c>
      <c r="I48" s="6">
        <v>22</v>
      </c>
      <c r="J48" s="6">
        <v>45</v>
      </c>
      <c r="K48" s="6">
        <f>VLOOKUP(E48,TABLAS!$A$4:$C$7,3,FALSE)*I48</f>
        <v>2.2000000000000002</v>
      </c>
      <c r="L48" s="6" t="str">
        <f>VLOOKUP(VLOOKUP(D48,TABLAS!$E$4:$H$18,3,FALSE),PROCEDENCIA!$A$4:$C$6,2,FALSE)</f>
        <v>ARGENTINA</v>
      </c>
      <c r="M48" s="6">
        <f>VLOOKUP(VLOOKUP(D48,TABLAS!$E$4:$H$18,2,FALSE),CATEGORIAS!$A$4:$B$8,2,FALSE)+I48</f>
        <v>22.11</v>
      </c>
      <c r="N48" s="6">
        <f>IF(L48="uruguay",0,VLOOKUP(L48,PROCEDENCIA!$B$4:$C$6,2,FALSE)*I48+I48)</f>
        <v>24.2</v>
      </c>
      <c r="O48" s="8">
        <f>IF(AND(OR(L48="uruguay",L48="argentina"),OR(VLOOKUP(D48,TABLAS!$E$4:$H$18,2,FALSE)="e",VLOOKUP(D48,TABLAS!$E$4:$H$18,2,FALSE)="d")),P48*I48,0)</f>
        <v>0.88</v>
      </c>
      <c r="P48" s="6">
        <f>VLOOKUP(D48,TABLAS!$E$4:$H$18,4,FALSE)</f>
        <v>0.04</v>
      </c>
    </row>
    <row r="49" spans="1:16">
      <c r="A49" s="6">
        <v>46</v>
      </c>
      <c r="B49" s="6" t="s">
        <v>74</v>
      </c>
      <c r="C49" s="6" t="s">
        <v>77</v>
      </c>
      <c r="D49" s="6" t="s">
        <v>78</v>
      </c>
      <c r="E49" s="6">
        <v>1</v>
      </c>
      <c r="F49" s="6" t="str">
        <f>VLOOKUP(ARTICULOS!E49,TABLAS!$A$4:$C$7,2,FALSE)</f>
        <v>CONSTRUCCION</v>
      </c>
      <c r="G49" s="6">
        <f>HLOOKUP(H49,TABLAS!$K$3:$N$4,2,FALSE)</f>
        <v>4</v>
      </c>
      <c r="H49" s="6" t="s">
        <v>1</v>
      </c>
      <c r="I49" s="6">
        <v>33</v>
      </c>
      <c r="J49" s="6">
        <v>39</v>
      </c>
      <c r="K49" s="6">
        <f>VLOOKUP(E49,TABLAS!$A$4:$C$7,3,FALSE)*I49</f>
        <v>3.3000000000000003</v>
      </c>
      <c r="L49" s="6" t="str">
        <f>VLOOKUP(VLOOKUP(D49,TABLAS!$E$4:$H$18,3,FALSE),PROCEDENCIA!$A$4:$C$6,2,FALSE)</f>
        <v>ARGENTINA</v>
      </c>
      <c r="M49" s="6">
        <f>VLOOKUP(VLOOKUP(D49,TABLAS!$E$4:$H$18,2,FALSE),CATEGORIAS!$A$4:$B$8,2,FALSE)+I49</f>
        <v>33.11</v>
      </c>
      <c r="N49" s="6">
        <f>IF(L49="uruguay",0,VLOOKUP(L49,PROCEDENCIA!$B$4:$C$6,2,FALSE)*I49+I49)</f>
        <v>36.299999999999997</v>
      </c>
      <c r="O49" s="8">
        <f>IF(AND(OR(L49="uruguay",L49="argentina"),OR(VLOOKUP(D49,TABLAS!$E$4:$H$18,2,FALSE)="e",VLOOKUP(D49,TABLAS!$E$4:$H$18,2,FALSE)="d")),P49*I49,0)</f>
        <v>1.32</v>
      </c>
      <c r="P49" s="6">
        <f>VLOOKUP(D49,TABLAS!$E$4:$H$18,4,FALSE)</f>
        <v>0.04</v>
      </c>
    </row>
    <row r="50" spans="1:16">
      <c r="A50" s="6">
        <v>47</v>
      </c>
      <c r="B50" s="6" t="s">
        <v>79</v>
      </c>
      <c r="C50" s="6" t="s">
        <v>80</v>
      </c>
      <c r="D50" s="6" t="s">
        <v>19</v>
      </c>
      <c r="E50" s="6">
        <v>1</v>
      </c>
      <c r="F50" s="6" t="str">
        <f>VLOOKUP(ARTICULOS!E50,TABLAS!$A$4:$C$7,2,FALSE)</f>
        <v>CONSTRUCCION</v>
      </c>
      <c r="G50" s="6">
        <f>HLOOKUP(H50,TABLAS!$K$3:$N$4,2,FALSE)</f>
        <v>4</v>
      </c>
      <c r="H50" s="6" t="s">
        <v>1</v>
      </c>
      <c r="I50" s="6">
        <v>5</v>
      </c>
      <c r="J50" s="6">
        <v>2035</v>
      </c>
      <c r="K50" s="6">
        <f>VLOOKUP(E50,TABLAS!$A$4:$C$7,3,FALSE)*I50</f>
        <v>0.5</v>
      </c>
      <c r="L50" s="6" t="str">
        <f>VLOOKUP(VLOOKUP(D50,TABLAS!$E$4:$H$18,3,FALSE),PROCEDENCIA!$A$4:$C$6,2,FALSE)</f>
        <v>URUGUAY</v>
      </c>
      <c r="M50" s="6">
        <f>VLOOKUP(VLOOKUP(D50,TABLAS!$E$4:$H$18,2,FALSE),CATEGORIAS!$A$4:$B$8,2,FALSE)+I50</f>
        <v>5.04</v>
      </c>
      <c r="N50" s="6">
        <f>IF(L50="uruguay",0,VLOOKUP(L50,PROCEDENCIA!$B$4:$C$6,2,FALSE)*I50+I50)</f>
        <v>0</v>
      </c>
      <c r="O50" s="8">
        <f>IF(AND(OR(L50="uruguay",L50="argentina"),OR(VLOOKUP(D50,TABLAS!$E$4:$H$18,2,FALSE)="e",VLOOKUP(D50,TABLAS!$E$4:$H$18,2,FALSE)="d")),P50*I50,0)</f>
        <v>0</v>
      </c>
      <c r="P50" s="6">
        <f>VLOOKUP(D50,TABLAS!$E$4:$H$18,4,FALSE)</f>
        <v>0.02</v>
      </c>
    </row>
    <row r="51" spans="1:16">
      <c r="A51" s="6">
        <v>48</v>
      </c>
      <c r="B51" s="6" t="s">
        <v>79</v>
      </c>
      <c r="C51" s="6" t="s">
        <v>81</v>
      </c>
      <c r="D51" s="6" t="s">
        <v>19</v>
      </c>
      <c r="E51" s="6">
        <v>1</v>
      </c>
      <c r="F51" s="6" t="str">
        <f>VLOOKUP(ARTICULOS!E51,TABLAS!$A$4:$C$7,2,FALSE)</f>
        <v>CONSTRUCCION</v>
      </c>
      <c r="G51" s="6">
        <f>HLOOKUP(H51,TABLAS!$K$3:$N$4,2,FALSE)</f>
        <v>4</v>
      </c>
      <c r="H51" s="6" t="s">
        <v>1</v>
      </c>
      <c r="I51" s="6">
        <v>7</v>
      </c>
      <c r="J51" s="6">
        <v>3862</v>
      </c>
      <c r="K51" s="6">
        <f>VLOOKUP(E51,TABLAS!$A$4:$C$7,3,FALSE)*I51</f>
        <v>0.70000000000000007</v>
      </c>
      <c r="L51" s="6" t="str">
        <f>VLOOKUP(VLOOKUP(D51,TABLAS!$E$4:$H$18,3,FALSE),PROCEDENCIA!$A$4:$C$6,2,FALSE)</f>
        <v>URUGUAY</v>
      </c>
      <c r="M51" s="6">
        <f>VLOOKUP(VLOOKUP(D51,TABLAS!$E$4:$H$18,2,FALSE),CATEGORIAS!$A$4:$B$8,2,FALSE)+I51</f>
        <v>7.04</v>
      </c>
      <c r="N51" s="6">
        <f>IF(L51="uruguay",0,VLOOKUP(L51,PROCEDENCIA!$B$4:$C$6,2,FALSE)*I51+I51)</f>
        <v>0</v>
      </c>
      <c r="O51" s="8">
        <f>IF(AND(OR(L51="uruguay",L51="argentina"),OR(VLOOKUP(D51,TABLAS!$E$4:$H$18,2,FALSE)="e",VLOOKUP(D51,TABLAS!$E$4:$H$18,2,FALSE)="d")),P51*I51,0)</f>
        <v>0</v>
      </c>
      <c r="P51" s="6">
        <f>VLOOKUP(D51,TABLAS!$E$4:$H$18,4,FALSE)</f>
        <v>0.02</v>
      </c>
    </row>
    <row r="52" spans="1:16">
      <c r="A52" s="6">
        <v>49</v>
      </c>
      <c r="B52" s="6" t="s">
        <v>82</v>
      </c>
      <c r="C52" s="6" t="s">
        <v>87</v>
      </c>
      <c r="D52" s="6" t="s">
        <v>19</v>
      </c>
      <c r="E52" s="6">
        <v>1</v>
      </c>
      <c r="F52" s="6" t="str">
        <f>VLOOKUP(ARTICULOS!E52,TABLAS!$A$4:$C$7,2,FALSE)</f>
        <v>CONSTRUCCION</v>
      </c>
      <c r="G52" s="6">
        <f>HLOOKUP(H52,TABLAS!$K$3:$N$4,2,FALSE)</f>
        <v>4</v>
      </c>
      <c r="H52" s="6" t="s">
        <v>1</v>
      </c>
      <c r="I52" s="6">
        <v>7</v>
      </c>
      <c r="J52" s="6">
        <v>751</v>
      </c>
      <c r="K52" s="6">
        <f>VLOOKUP(E52,TABLAS!$A$4:$C$7,3,FALSE)*I52</f>
        <v>0.70000000000000007</v>
      </c>
      <c r="L52" s="6" t="str">
        <f>VLOOKUP(VLOOKUP(D52,TABLAS!$E$4:$H$18,3,FALSE),PROCEDENCIA!$A$4:$C$6,2,FALSE)</f>
        <v>URUGUAY</v>
      </c>
      <c r="M52" s="6">
        <f>VLOOKUP(VLOOKUP(D52,TABLAS!$E$4:$H$18,2,FALSE),CATEGORIAS!$A$4:$B$8,2,FALSE)+I52</f>
        <v>7.04</v>
      </c>
      <c r="N52" s="6">
        <f>IF(L52="uruguay",0,VLOOKUP(L52,PROCEDENCIA!$B$4:$C$6,2,FALSE)*I52+I52)</f>
        <v>0</v>
      </c>
      <c r="O52" s="8">
        <f>IF(AND(OR(L52="uruguay",L52="argentina"),OR(VLOOKUP(D52,TABLAS!$E$4:$H$18,2,FALSE)="e",VLOOKUP(D52,TABLAS!$E$4:$H$18,2,FALSE)="d")),P52*I52,0)</f>
        <v>0</v>
      </c>
      <c r="P52" s="6">
        <f>VLOOKUP(D52,TABLAS!$E$4:$H$18,4,FALSE)</f>
        <v>0.02</v>
      </c>
    </row>
    <row r="53" spans="1:16">
      <c r="A53" s="6">
        <v>50</v>
      </c>
      <c r="B53" s="6" t="s">
        <v>83</v>
      </c>
      <c r="C53" s="6" t="s">
        <v>88</v>
      </c>
      <c r="D53" s="6" t="s">
        <v>89</v>
      </c>
      <c r="E53" s="6">
        <v>1</v>
      </c>
      <c r="F53" s="6" t="str">
        <f>VLOOKUP(ARTICULOS!E53,TABLAS!$A$4:$C$7,2,FALSE)</f>
        <v>CONSTRUCCION</v>
      </c>
      <c r="G53" s="6">
        <f>HLOOKUP(H53,TABLAS!$K$3:$N$4,2,FALSE)</f>
        <v>4</v>
      </c>
      <c r="H53" s="6" t="s">
        <v>1</v>
      </c>
      <c r="I53" s="6">
        <v>8</v>
      </c>
      <c r="J53" s="6">
        <v>4130</v>
      </c>
      <c r="K53" s="6">
        <f>VLOOKUP(E53,TABLAS!$A$4:$C$7,3,FALSE)*I53</f>
        <v>0.8</v>
      </c>
      <c r="L53" s="6" t="str">
        <f>VLOOKUP(VLOOKUP(D53,TABLAS!$E$4:$H$18,3,FALSE),PROCEDENCIA!$A$4:$C$6,2,FALSE)</f>
        <v>URUGUAY</v>
      </c>
      <c r="M53" s="6">
        <f>VLOOKUP(VLOOKUP(D53,TABLAS!$E$4:$H$18,2,FALSE),CATEGORIAS!$A$4:$B$8,2,FALSE)+I53</f>
        <v>8.07</v>
      </c>
      <c r="N53" s="6">
        <f>IF(L53="uruguay",0,VLOOKUP(L53,PROCEDENCIA!$B$4:$C$6,2,FALSE)*I53+I53)</f>
        <v>0</v>
      </c>
      <c r="O53" s="8">
        <f>IF(AND(OR(L53="uruguay",L53="argentina"),OR(VLOOKUP(D53,TABLAS!$E$4:$H$18,2,FALSE)="e",VLOOKUP(D53,TABLAS!$E$4:$H$18,2,FALSE)="d")),P53*I53,0)</f>
        <v>0</v>
      </c>
      <c r="P53" s="6">
        <f>VLOOKUP(D53,TABLAS!$E$4:$H$18,4,FALSE)</f>
        <v>0.03</v>
      </c>
    </row>
    <row r="54" spans="1:16">
      <c r="A54" s="6">
        <v>51</v>
      </c>
      <c r="B54" s="6" t="s">
        <v>84</v>
      </c>
      <c r="C54" s="6" t="s">
        <v>86</v>
      </c>
      <c r="D54" s="6" t="s">
        <v>89</v>
      </c>
      <c r="E54" s="6">
        <v>1</v>
      </c>
      <c r="F54" s="6" t="str">
        <f>VLOOKUP(ARTICULOS!E54,TABLAS!$A$4:$C$7,2,FALSE)</f>
        <v>CONSTRUCCION</v>
      </c>
      <c r="G54" s="6">
        <f>HLOOKUP(H54,TABLAS!$K$3:$N$4,2,FALSE)</f>
        <v>4</v>
      </c>
      <c r="H54" s="6" t="s">
        <v>1</v>
      </c>
      <c r="I54" s="6">
        <v>9</v>
      </c>
      <c r="J54" s="6">
        <v>2309</v>
      </c>
      <c r="K54" s="6">
        <f>VLOOKUP(E54,TABLAS!$A$4:$C$7,3,FALSE)*I54</f>
        <v>0.9</v>
      </c>
      <c r="L54" s="6" t="str">
        <f>VLOOKUP(VLOOKUP(D54,TABLAS!$E$4:$H$18,3,FALSE),PROCEDENCIA!$A$4:$C$6,2,FALSE)</f>
        <v>URUGUAY</v>
      </c>
      <c r="M54" s="6">
        <f>VLOOKUP(VLOOKUP(D54,TABLAS!$E$4:$H$18,2,FALSE),CATEGORIAS!$A$4:$B$8,2,FALSE)+I54</f>
        <v>9.07</v>
      </c>
      <c r="N54" s="6">
        <f>IF(L54="uruguay",0,VLOOKUP(L54,PROCEDENCIA!$B$4:$C$6,2,FALSE)*I54+I54)</f>
        <v>0</v>
      </c>
      <c r="O54" s="8">
        <f>IF(AND(OR(L54="uruguay",L54="argentina"),OR(VLOOKUP(D54,TABLAS!$E$4:$H$18,2,FALSE)="e",VLOOKUP(D54,TABLAS!$E$4:$H$18,2,FALSE)="d")),P54*I54,0)</f>
        <v>0</v>
      </c>
      <c r="P54" s="6">
        <f>VLOOKUP(D54,TABLAS!$E$4:$H$18,4,FALSE)</f>
        <v>0.03</v>
      </c>
    </row>
    <row r="55" spans="1:16">
      <c r="A55" s="6">
        <v>52</v>
      </c>
      <c r="B55" s="6" t="s">
        <v>84</v>
      </c>
      <c r="C55" s="6" t="s">
        <v>85</v>
      </c>
      <c r="D55" s="6" t="s">
        <v>89</v>
      </c>
      <c r="E55" s="6">
        <v>1</v>
      </c>
      <c r="F55" s="6" t="str">
        <f>VLOOKUP(ARTICULOS!E55,TABLAS!$A$4:$C$7,2,FALSE)</f>
        <v>CONSTRUCCION</v>
      </c>
      <c r="G55" s="6">
        <f>HLOOKUP(H55,TABLAS!$K$3:$N$4,2,FALSE)</f>
        <v>4</v>
      </c>
      <c r="H55" s="6" t="s">
        <v>1</v>
      </c>
      <c r="I55" s="6">
        <v>11</v>
      </c>
      <c r="J55" s="6">
        <v>1690</v>
      </c>
      <c r="K55" s="6">
        <f>VLOOKUP(E55,TABLAS!$A$4:$C$7,3,FALSE)*I55</f>
        <v>1.1000000000000001</v>
      </c>
      <c r="L55" s="6" t="str">
        <f>VLOOKUP(VLOOKUP(D55,TABLAS!$E$4:$H$18,3,FALSE),PROCEDENCIA!$A$4:$C$6,2,FALSE)</f>
        <v>URUGUAY</v>
      </c>
      <c r="M55" s="6">
        <f>VLOOKUP(VLOOKUP(D55,TABLAS!$E$4:$H$18,2,FALSE),CATEGORIAS!$A$4:$B$8,2,FALSE)+I55</f>
        <v>11.07</v>
      </c>
      <c r="N55" s="6">
        <f>IF(L55="uruguay",0,VLOOKUP(L55,PROCEDENCIA!$B$4:$C$6,2,FALSE)*I55+I55)</f>
        <v>0</v>
      </c>
      <c r="O55" s="8">
        <f>IF(AND(OR(L55="uruguay",L55="argentina"),OR(VLOOKUP(D55,TABLAS!$E$4:$H$18,2,FALSE)="e",VLOOKUP(D55,TABLAS!$E$4:$H$18,2,FALSE)="d")),P55*I55,0)</f>
        <v>0</v>
      </c>
      <c r="P55" s="6">
        <f>VLOOKUP(D55,TABLAS!$E$4:$H$18,4,FALSE)</f>
        <v>0.03</v>
      </c>
    </row>
    <row r="56" spans="1:16">
      <c r="A56" s="6">
        <v>53</v>
      </c>
      <c r="B56" s="6" t="s">
        <v>90</v>
      </c>
      <c r="C56" s="6" t="s">
        <v>91</v>
      </c>
      <c r="D56" s="6" t="s">
        <v>97</v>
      </c>
      <c r="E56" s="6">
        <v>1</v>
      </c>
      <c r="F56" s="6" t="str">
        <f>VLOOKUP(ARTICULOS!E56,TABLAS!$A$4:$C$7,2,FALSE)</f>
        <v>CONSTRUCCION</v>
      </c>
      <c r="G56" s="6">
        <f>HLOOKUP(H56,TABLAS!$K$3:$N$4,2,FALSE)</f>
        <v>3</v>
      </c>
      <c r="H56" s="6" t="s">
        <v>98</v>
      </c>
      <c r="I56" s="6">
        <v>45</v>
      </c>
      <c r="J56" s="6">
        <v>25</v>
      </c>
      <c r="K56" s="6">
        <f>VLOOKUP(E56,TABLAS!$A$4:$C$7,3,FALSE)*I56</f>
        <v>4.5</v>
      </c>
      <c r="L56" s="6" t="str">
        <f>VLOOKUP(VLOOKUP(D56,TABLAS!$E$4:$H$18,3,FALSE),PROCEDENCIA!$A$4:$C$6,2,FALSE)</f>
        <v>URUGUAY</v>
      </c>
      <c r="M56" s="6">
        <f>VLOOKUP(VLOOKUP(D56,TABLAS!$E$4:$H$18,2,FALSE),CATEGORIAS!$A$4:$B$8,2,FALSE)+I56</f>
        <v>45.07</v>
      </c>
      <c r="N56" s="6">
        <f>IF(L56="uruguay",0,VLOOKUP(L56,PROCEDENCIA!$B$4:$C$6,2,FALSE)*I56+I56)</f>
        <v>0</v>
      </c>
      <c r="O56" s="8">
        <f>IF(AND(OR(L56="uruguay",L56="argentina"),OR(VLOOKUP(D56,TABLAS!$E$4:$H$18,2,FALSE)="e",VLOOKUP(D56,TABLAS!$E$4:$H$18,2,FALSE)="d")),P56*I56,0)</f>
        <v>0</v>
      </c>
      <c r="P56" s="6">
        <f>VLOOKUP(D56,TABLAS!$E$4:$H$18,4,FALSE)</f>
        <v>0.05</v>
      </c>
    </row>
    <row r="57" spans="1:16">
      <c r="A57" s="6">
        <v>54</v>
      </c>
      <c r="B57" s="6" t="s">
        <v>90</v>
      </c>
      <c r="C57" s="6" t="s">
        <v>92</v>
      </c>
      <c r="D57" s="6" t="s">
        <v>97</v>
      </c>
      <c r="E57" s="6">
        <v>1</v>
      </c>
      <c r="F57" s="6" t="str">
        <f>VLOOKUP(ARTICULOS!E57,TABLAS!$A$4:$C$7,2,FALSE)</f>
        <v>CONSTRUCCION</v>
      </c>
      <c r="G57" s="6">
        <f>HLOOKUP(H57,TABLAS!$K$3:$N$4,2,FALSE)</f>
        <v>3</v>
      </c>
      <c r="H57" s="6" t="s">
        <v>98</v>
      </c>
      <c r="I57" s="6">
        <v>38</v>
      </c>
      <c r="J57" s="6">
        <v>21</v>
      </c>
      <c r="K57" s="6">
        <f>VLOOKUP(E57,TABLAS!$A$4:$C$7,3,FALSE)*I57</f>
        <v>3.8000000000000003</v>
      </c>
      <c r="L57" s="6" t="str">
        <f>VLOOKUP(VLOOKUP(D57,TABLAS!$E$4:$H$18,3,FALSE),PROCEDENCIA!$A$4:$C$6,2,FALSE)</f>
        <v>URUGUAY</v>
      </c>
      <c r="M57" s="6">
        <f>VLOOKUP(VLOOKUP(D57,TABLAS!$E$4:$H$18,2,FALSE),CATEGORIAS!$A$4:$B$8,2,FALSE)+I57</f>
        <v>38.07</v>
      </c>
      <c r="N57" s="6">
        <f>IF(L57="uruguay",0,VLOOKUP(L57,PROCEDENCIA!$B$4:$C$6,2,FALSE)*I57+I57)</f>
        <v>0</v>
      </c>
      <c r="O57" s="8">
        <f>IF(AND(OR(L57="uruguay",L57="argentina"),OR(VLOOKUP(D57,TABLAS!$E$4:$H$18,2,FALSE)="e",VLOOKUP(D57,TABLAS!$E$4:$H$18,2,FALSE)="d")),P57*I57,0)</f>
        <v>0</v>
      </c>
      <c r="P57" s="6">
        <f>VLOOKUP(D57,TABLAS!$E$4:$H$18,4,FALSE)</f>
        <v>0.05</v>
      </c>
    </row>
    <row r="58" spans="1:16">
      <c r="A58" s="6">
        <v>55</v>
      </c>
      <c r="B58" s="6" t="s">
        <v>90</v>
      </c>
      <c r="C58" s="6" t="s">
        <v>93</v>
      </c>
      <c r="D58" s="6" t="s">
        <v>97</v>
      </c>
      <c r="E58" s="6">
        <v>1</v>
      </c>
      <c r="F58" s="6" t="str">
        <f>VLOOKUP(ARTICULOS!E58,TABLAS!$A$4:$C$7,2,FALSE)</f>
        <v>CONSTRUCCION</v>
      </c>
      <c r="G58" s="6">
        <f>HLOOKUP(H58,TABLAS!$K$3:$N$4,2,FALSE)</f>
        <v>3</v>
      </c>
      <c r="H58" s="6" t="s">
        <v>98</v>
      </c>
      <c r="I58" s="6">
        <v>29</v>
      </c>
      <c r="J58" s="6">
        <v>19</v>
      </c>
      <c r="K58" s="6">
        <f>VLOOKUP(E58,TABLAS!$A$4:$C$7,3,FALSE)*I58</f>
        <v>2.9000000000000004</v>
      </c>
      <c r="L58" s="6" t="str">
        <f>VLOOKUP(VLOOKUP(D58,TABLAS!$E$4:$H$18,3,FALSE),PROCEDENCIA!$A$4:$C$6,2,FALSE)</f>
        <v>URUGUAY</v>
      </c>
      <c r="M58" s="6">
        <f>VLOOKUP(VLOOKUP(D58,TABLAS!$E$4:$H$18,2,FALSE),CATEGORIAS!$A$4:$B$8,2,FALSE)+I58</f>
        <v>29.07</v>
      </c>
      <c r="N58" s="6">
        <f>IF(L58="uruguay",0,VLOOKUP(L58,PROCEDENCIA!$B$4:$C$6,2,FALSE)*I58+I58)</f>
        <v>0</v>
      </c>
      <c r="O58" s="8">
        <f>IF(AND(OR(L58="uruguay",L58="argentina"),OR(VLOOKUP(D58,TABLAS!$E$4:$H$18,2,FALSE)="e",VLOOKUP(D58,TABLAS!$E$4:$H$18,2,FALSE)="d")),P58*I58,0)</f>
        <v>0</v>
      </c>
      <c r="P58" s="6">
        <f>VLOOKUP(D58,TABLAS!$E$4:$H$18,4,FALSE)</f>
        <v>0.05</v>
      </c>
    </row>
    <row r="59" spans="1:16">
      <c r="A59" s="6">
        <v>56</v>
      </c>
      <c r="B59" s="6" t="s">
        <v>94</v>
      </c>
      <c r="C59" s="6" t="s">
        <v>95</v>
      </c>
      <c r="D59" s="6" t="s">
        <v>97</v>
      </c>
      <c r="E59" s="6">
        <v>1</v>
      </c>
      <c r="F59" s="6" t="str">
        <f>VLOOKUP(ARTICULOS!E59,TABLAS!$A$4:$C$7,2,FALSE)</f>
        <v>CONSTRUCCION</v>
      </c>
      <c r="G59" s="6">
        <f>HLOOKUP(H59,TABLAS!$K$3:$N$4,2,FALSE)</f>
        <v>3</v>
      </c>
      <c r="H59" s="6" t="s">
        <v>98</v>
      </c>
      <c r="I59" s="6">
        <v>19</v>
      </c>
      <c r="J59" s="6">
        <v>15</v>
      </c>
      <c r="K59" s="6">
        <f>VLOOKUP(E59,TABLAS!$A$4:$C$7,3,FALSE)*I59</f>
        <v>1.9000000000000001</v>
      </c>
      <c r="L59" s="6" t="str">
        <f>VLOOKUP(VLOOKUP(D59,TABLAS!$E$4:$H$18,3,FALSE),PROCEDENCIA!$A$4:$C$6,2,FALSE)</f>
        <v>URUGUAY</v>
      </c>
      <c r="M59" s="6">
        <f>VLOOKUP(VLOOKUP(D59,TABLAS!$E$4:$H$18,2,FALSE),CATEGORIAS!$A$4:$B$8,2,FALSE)+I59</f>
        <v>19.07</v>
      </c>
      <c r="N59" s="6">
        <f>IF(L59="uruguay",0,VLOOKUP(L59,PROCEDENCIA!$B$4:$C$6,2,FALSE)*I59+I59)</f>
        <v>0</v>
      </c>
      <c r="O59" s="8">
        <f>IF(AND(OR(L59="uruguay",L59="argentina"),OR(VLOOKUP(D59,TABLAS!$E$4:$H$18,2,FALSE)="e",VLOOKUP(D59,TABLAS!$E$4:$H$18,2,FALSE)="d")),P59*I59,0)</f>
        <v>0</v>
      </c>
      <c r="P59" s="6">
        <f>VLOOKUP(D59,TABLAS!$E$4:$H$18,4,FALSE)</f>
        <v>0.05</v>
      </c>
    </row>
    <row r="60" spans="1:16">
      <c r="A60" s="6">
        <v>57</v>
      </c>
      <c r="B60" s="6" t="s">
        <v>94</v>
      </c>
      <c r="C60" s="6" t="s">
        <v>96</v>
      </c>
      <c r="D60" s="6" t="s">
        <v>97</v>
      </c>
      <c r="E60" s="6">
        <v>1</v>
      </c>
      <c r="F60" s="6" t="str">
        <f>VLOOKUP(ARTICULOS!E60,TABLAS!$A$4:$C$7,2,FALSE)</f>
        <v>CONSTRUCCION</v>
      </c>
      <c r="G60" s="6">
        <f>HLOOKUP(H60,TABLAS!$K$3:$N$4,2,FALSE)</f>
        <v>3</v>
      </c>
      <c r="H60" s="6" t="s">
        <v>98</v>
      </c>
      <c r="I60" s="6">
        <v>15</v>
      </c>
      <c r="J60" s="6">
        <v>9</v>
      </c>
      <c r="K60" s="6">
        <f>VLOOKUP(E60,TABLAS!$A$4:$C$7,3,FALSE)*I60</f>
        <v>1.5</v>
      </c>
      <c r="L60" s="6" t="str">
        <f>VLOOKUP(VLOOKUP(D60,TABLAS!$E$4:$H$18,3,FALSE),PROCEDENCIA!$A$4:$C$6,2,FALSE)</f>
        <v>URUGUAY</v>
      </c>
      <c r="M60" s="6">
        <f>VLOOKUP(VLOOKUP(D60,TABLAS!$E$4:$H$18,2,FALSE),CATEGORIAS!$A$4:$B$8,2,FALSE)+I60</f>
        <v>15.07</v>
      </c>
      <c r="N60" s="6">
        <f>IF(L60="uruguay",0,VLOOKUP(L60,PROCEDENCIA!$B$4:$C$6,2,FALSE)*I60+I60)</f>
        <v>0</v>
      </c>
      <c r="O60" s="8">
        <f>IF(AND(OR(L60="uruguay",L60="argentina"),OR(VLOOKUP(D60,TABLAS!$E$4:$H$18,2,FALSE)="e",VLOOKUP(D60,TABLAS!$E$4:$H$18,2,FALSE)="d")),P60*I60,0)</f>
        <v>0</v>
      </c>
      <c r="P60" s="6">
        <f>VLOOKUP(D60,TABLAS!$E$4:$H$18,4,FALSE)</f>
        <v>0.05</v>
      </c>
    </row>
    <row r="61" spans="1:16">
      <c r="A61" s="6">
        <v>58</v>
      </c>
      <c r="B61" s="6" t="s">
        <v>100</v>
      </c>
      <c r="C61" s="6" t="s">
        <v>101</v>
      </c>
      <c r="D61" s="6" t="s">
        <v>106</v>
      </c>
      <c r="E61" s="6">
        <v>2</v>
      </c>
      <c r="F61" s="6" t="str">
        <f>VLOOKUP(ARTICULOS!E61,TABLAS!$A$4:$C$7,2,FALSE)</f>
        <v>PINTURERIA</v>
      </c>
      <c r="G61" s="6">
        <f>HLOOKUP(H61,TABLAS!$K$3:$N$4,2,FALSE)</f>
        <v>4</v>
      </c>
      <c r="H61" s="6" t="s">
        <v>1</v>
      </c>
      <c r="I61" s="6">
        <v>164</v>
      </c>
      <c r="J61" s="6">
        <v>8</v>
      </c>
      <c r="K61" s="6">
        <f>VLOOKUP(E61,TABLAS!$A$4:$C$7,3,FALSE)*I61</f>
        <v>32.800000000000004</v>
      </c>
      <c r="L61" s="6" t="str">
        <f>VLOOKUP(VLOOKUP(D61,TABLAS!$E$4:$H$18,3,FALSE),PROCEDENCIA!$A$4:$C$6,2,FALSE)</f>
        <v>URUGUAY</v>
      </c>
      <c r="M61" s="6">
        <f>VLOOKUP(VLOOKUP(D61,TABLAS!$E$4:$H$18,2,FALSE),CATEGORIAS!$A$4:$B$8,2,FALSE)+I61</f>
        <v>164.06</v>
      </c>
      <c r="N61" s="6">
        <f>IF(L61="uruguay",0,VLOOKUP(L61,PROCEDENCIA!$B$4:$C$6,2,FALSE)*I61+I61)</f>
        <v>0</v>
      </c>
      <c r="O61" s="8">
        <f>IF(AND(OR(L61="uruguay",L61="argentina"),OR(VLOOKUP(D61,TABLAS!$E$4:$H$18,2,FALSE)="e",VLOOKUP(D61,TABLAS!$E$4:$H$18,2,FALSE)="d")),P61*I61,0)</f>
        <v>9.84</v>
      </c>
      <c r="P61" s="6">
        <f>VLOOKUP(D61,TABLAS!$E$4:$H$18,4,FALSE)</f>
        <v>0.06</v>
      </c>
    </row>
    <row r="62" spans="1:16">
      <c r="A62" s="6">
        <v>59</v>
      </c>
      <c r="B62" s="6" t="s">
        <v>100</v>
      </c>
      <c r="C62" s="6" t="s">
        <v>102</v>
      </c>
      <c r="D62" s="6" t="s">
        <v>106</v>
      </c>
      <c r="E62" s="6">
        <v>2</v>
      </c>
      <c r="F62" s="6" t="str">
        <f>VLOOKUP(ARTICULOS!E62,TABLAS!$A$4:$C$7,2,FALSE)</f>
        <v>PINTURERIA</v>
      </c>
      <c r="G62" s="6">
        <f>HLOOKUP(H62,TABLAS!$K$3:$N$4,2,FALSE)</f>
        <v>4</v>
      </c>
      <c r="H62" s="6" t="s">
        <v>1</v>
      </c>
      <c r="I62" s="6">
        <v>632</v>
      </c>
      <c r="J62" s="6">
        <v>9</v>
      </c>
      <c r="K62" s="6">
        <f>VLOOKUP(E62,TABLAS!$A$4:$C$7,3,FALSE)*I62</f>
        <v>126.4</v>
      </c>
      <c r="L62" s="6" t="str">
        <f>VLOOKUP(VLOOKUP(D62,TABLAS!$E$4:$H$18,3,FALSE),PROCEDENCIA!$A$4:$C$6,2,FALSE)</f>
        <v>URUGUAY</v>
      </c>
      <c r="M62" s="6">
        <f>VLOOKUP(VLOOKUP(D62,TABLAS!$E$4:$H$18,2,FALSE),CATEGORIAS!$A$4:$B$8,2,FALSE)+I62</f>
        <v>632.05999999999995</v>
      </c>
      <c r="N62" s="6">
        <f>IF(L62="uruguay",0,VLOOKUP(L62,PROCEDENCIA!$B$4:$C$6,2,FALSE)*I62+I62)</f>
        <v>0</v>
      </c>
      <c r="O62" s="8">
        <f>IF(AND(OR(L62="uruguay",L62="argentina"),OR(VLOOKUP(D62,TABLAS!$E$4:$H$18,2,FALSE)="e",VLOOKUP(D62,TABLAS!$E$4:$H$18,2,FALSE)="d")),P62*I62,0)</f>
        <v>37.92</v>
      </c>
      <c r="P62" s="6">
        <f>VLOOKUP(D62,TABLAS!$E$4:$H$18,4,FALSE)</f>
        <v>0.06</v>
      </c>
    </row>
    <row r="63" spans="1:16">
      <c r="A63" s="6">
        <v>60</v>
      </c>
      <c r="B63" s="6" t="s">
        <v>100</v>
      </c>
      <c r="C63" s="6" t="s">
        <v>103</v>
      </c>
      <c r="D63" s="6" t="s">
        <v>106</v>
      </c>
      <c r="E63" s="6">
        <v>2</v>
      </c>
      <c r="F63" s="6" t="str">
        <f>VLOOKUP(ARTICULOS!E63,TABLAS!$A$4:$C$7,2,FALSE)</f>
        <v>PINTURERIA</v>
      </c>
      <c r="G63" s="6">
        <f>HLOOKUP(H63,TABLAS!$K$3:$N$4,2,FALSE)</f>
        <v>4</v>
      </c>
      <c r="H63" s="6" t="s">
        <v>1</v>
      </c>
      <c r="I63" s="6">
        <v>74</v>
      </c>
      <c r="J63" s="6">
        <v>11</v>
      </c>
      <c r="K63" s="6">
        <f>VLOOKUP(E63,TABLAS!$A$4:$C$7,3,FALSE)*I63</f>
        <v>14.8</v>
      </c>
      <c r="L63" s="6" t="str">
        <f>VLOOKUP(VLOOKUP(D63,TABLAS!$E$4:$H$18,3,FALSE),PROCEDENCIA!$A$4:$C$6,2,FALSE)</f>
        <v>URUGUAY</v>
      </c>
      <c r="M63" s="6">
        <f>VLOOKUP(VLOOKUP(D63,TABLAS!$E$4:$H$18,2,FALSE),CATEGORIAS!$A$4:$B$8,2,FALSE)+I63</f>
        <v>74.06</v>
      </c>
      <c r="N63" s="6">
        <f>IF(L63="uruguay",0,VLOOKUP(L63,PROCEDENCIA!$B$4:$C$6,2,FALSE)*I63+I63)</f>
        <v>0</v>
      </c>
      <c r="O63" s="8">
        <f>IF(AND(OR(L63="uruguay",L63="argentina"),OR(VLOOKUP(D63,TABLAS!$E$4:$H$18,2,FALSE)="e",VLOOKUP(D63,TABLAS!$E$4:$H$18,2,FALSE)="d")),P63*I63,0)</f>
        <v>4.4399999999999995</v>
      </c>
      <c r="P63" s="6">
        <f>VLOOKUP(D63,TABLAS!$E$4:$H$18,4,FALSE)</f>
        <v>0.06</v>
      </c>
    </row>
    <row r="64" spans="1:16">
      <c r="A64" s="6">
        <v>61</v>
      </c>
      <c r="B64" s="6" t="s">
        <v>100</v>
      </c>
      <c r="C64" s="6" t="s">
        <v>104</v>
      </c>
      <c r="D64" s="6" t="s">
        <v>106</v>
      </c>
      <c r="E64" s="6">
        <v>2</v>
      </c>
      <c r="F64" s="6" t="str">
        <f>VLOOKUP(ARTICULOS!E64,TABLAS!$A$4:$C$7,2,FALSE)</f>
        <v>PINTURERIA</v>
      </c>
      <c r="G64" s="6">
        <f>HLOOKUP(H64,TABLAS!$K$3:$N$4,2,FALSE)</f>
        <v>4</v>
      </c>
      <c r="H64" s="6" t="s">
        <v>1</v>
      </c>
      <c r="I64" s="6">
        <v>355</v>
      </c>
      <c r="J64" s="6">
        <v>10</v>
      </c>
      <c r="K64" s="6">
        <f>VLOOKUP(E64,TABLAS!$A$4:$C$7,3,FALSE)*I64</f>
        <v>71</v>
      </c>
      <c r="L64" s="6" t="str">
        <f>VLOOKUP(VLOOKUP(D64,TABLAS!$E$4:$H$18,3,FALSE),PROCEDENCIA!$A$4:$C$6,2,FALSE)</f>
        <v>URUGUAY</v>
      </c>
      <c r="M64" s="6">
        <f>VLOOKUP(VLOOKUP(D64,TABLAS!$E$4:$H$18,2,FALSE),CATEGORIAS!$A$4:$B$8,2,FALSE)+I64</f>
        <v>355.06</v>
      </c>
      <c r="N64" s="6">
        <f>IF(L64="uruguay",0,VLOOKUP(L64,PROCEDENCIA!$B$4:$C$6,2,FALSE)*I64+I64)</f>
        <v>0</v>
      </c>
      <c r="O64" s="8">
        <f>IF(AND(OR(L64="uruguay",L64="argentina"),OR(VLOOKUP(D64,TABLAS!$E$4:$H$18,2,FALSE)="e",VLOOKUP(D64,TABLAS!$E$4:$H$18,2,FALSE)="d")),P64*I64,0)</f>
        <v>21.3</v>
      </c>
      <c r="P64" s="6">
        <f>VLOOKUP(D64,TABLAS!$E$4:$H$18,4,FALSE)</f>
        <v>0.06</v>
      </c>
    </row>
    <row r="65" spans="1:16">
      <c r="A65" s="6">
        <v>62</v>
      </c>
      <c r="B65" s="6" t="s">
        <v>100</v>
      </c>
      <c r="C65" s="6" t="s">
        <v>105</v>
      </c>
      <c r="D65" s="6" t="s">
        <v>106</v>
      </c>
      <c r="E65" s="6">
        <v>2</v>
      </c>
      <c r="F65" s="6" t="str">
        <f>VLOOKUP(ARTICULOS!E65,TABLAS!$A$4:$C$7,2,FALSE)</f>
        <v>PINTURERIA</v>
      </c>
      <c r="G65" s="6">
        <f>HLOOKUP(H65,TABLAS!$K$3:$N$4,2,FALSE)</f>
        <v>4</v>
      </c>
      <c r="H65" s="6" t="s">
        <v>1</v>
      </c>
      <c r="I65" s="6">
        <v>963</v>
      </c>
      <c r="J65" s="6">
        <v>9</v>
      </c>
      <c r="K65" s="6">
        <f>VLOOKUP(E65,TABLAS!$A$4:$C$7,3,FALSE)*I65</f>
        <v>192.60000000000002</v>
      </c>
      <c r="L65" s="6" t="str">
        <f>VLOOKUP(VLOOKUP(D65,TABLAS!$E$4:$H$18,3,FALSE),PROCEDENCIA!$A$4:$C$6,2,FALSE)</f>
        <v>URUGUAY</v>
      </c>
      <c r="M65" s="6">
        <f>VLOOKUP(VLOOKUP(D65,TABLAS!$E$4:$H$18,2,FALSE),CATEGORIAS!$A$4:$B$8,2,FALSE)+I65</f>
        <v>963.06</v>
      </c>
      <c r="N65" s="6">
        <f>IF(L65="uruguay",0,VLOOKUP(L65,PROCEDENCIA!$B$4:$C$6,2,FALSE)*I65+I65)</f>
        <v>0</v>
      </c>
      <c r="O65" s="8">
        <f>IF(AND(OR(L65="uruguay",L65="argentina"),OR(VLOOKUP(D65,TABLAS!$E$4:$H$18,2,FALSE)="e",VLOOKUP(D65,TABLAS!$E$4:$H$18,2,FALSE)="d")),P65*I65,0)</f>
        <v>57.78</v>
      </c>
      <c r="P65" s="6">
        <f>VLOOKUP(D65,TABLAS!$E$4:$H$18,4,FALSE)</f>
        <v>0.06</v>
      </c>
    </row>
    <row r="66" spans="1:16">
      <c r="A66" s="6">
        <v>63</v>
      </c>
      <c r="B66" s="6" t="s">
        <v>108</v>
      </c>
      <c r="C66" s="6" t="s">
        <v>109</v>
      </c>
      <c r="D66" s="6" t="s">
        <v>110</v>
      </c>
      <c r="E66" s="6">
        <v>2</v>
      </c>
      <c r="F66" s="6" t="str">
        <f>VLOOKUP(ARTICULOS!E66,TABLAS!$A$4:$C$7,2,FALSE)</f>
        <v>PINTURERIA</v>
      </c>
      <c r="G66" s="6">
        <f>HLOOKUP(H66,TABLAS!$K$3:$N$4,2,FALSE)</f>
        <v>4</v>
      </c>
      <c r="H66" s="6" t="s">
        <v>1</v>
      </c>
      <c r="I66" s="6">
        <v>37</v>
      </c>
      <c r="J66" s="6">
        <v>7</v>
      </c>
      <c r="K66" s="6">
        <f>VLOOKUP(E66,TABLAS!$A$4:$C$7,3,FALSE)*I66</f>
        <v>7.4</v>
      </c>
      <c r="L66" s="6" t="str">
        <f>VLOOKUP(VLOOKUP(D66,TABLAS!$E$4:$H$18,3,FALSE),PROCEDENCIA!$A$4:$C$6,2,FALSE)</f>
        <v>BRASIL</v>
      </c>
      <c r="M66" s="6">
        <f>VLOOKUP(VLOOKUP(D66,TABLAS!$E$4:$H$18,2,FALSE),CATEGORIAS!$A$4:$B$8,2,FALSE)+I66</f>
        <v>37.06</v>
      </c>
      <c r="N66" s="6">
        <f>IF(L66="uruguay",0,VLOOKUP(L66,PROCEDENCIA!$B$4:$C$6,2,FALSE)*I66+I66)</f>
        <v>42.55</v>
      </c>
      <c r="O66" s="8">
        <f>IF(AND(OR(L66="uruguay",L66="argentina"),OR(VLOOKUP(D66,TABLAS!$E$4:$H$18,2,FALSE)="e",VLOOKUP(D66,TABLAS!$E$4:$H$18,2,FALSE)="d")),P66*I66,0)</f>
        <v>0</v>
      </c>
      <c r="P66" s="6">
        <f>VLOOKUP(D66,TABLAS!$E$4:$H$18,4,FALSE)</f>
        <v>0.01</v>
      </c>
    </row>
    <row r="67" spans="1:16">
      <c r="A67" s="6">
        <v>64</v>
      </c>
      <c r="B67" s="6" t="s">
        <v>100</v>
      </c>
      <c r="C67" s="6" t="s">
        <v>101</v>
      </c>
      <c r="D67" s="6" t="s">
        <v>110</v>
      </c>
      <c r="E67" s="6">
        <v>2</v>
      </c>
      <c r="F67" s="6" t="str">
        <f>VLOOKUP(ARTICULOS!E67,TABLAS!$A$4:$C$7,2,FALSE)</f>
        <v>PINTURERIA</v>
      </c>
      <c r="G67" s="6">
        <f>HLOOKUP(H67,TABLAS!$K$3:$N$4,2,FALSE)</f>
        <v>4</v>
      </c>
      <c r="H67" s="6" t="s">
        <v>1</v>
      </c>
      <c r="I67" s="6">
        <v>157</v>
      </c>
      <c r="J67" s="6">
        <v>11</v>
      </c>
      <c r="K67" s="6">
        <f>VLOOKUP(E67,TABLAS!$A$4:$C$7,3,FALSE)*I67</f>
        <v>31.400000000000002</v>
      </c>
      <c r="L67" s="6" t="str">
        <f>VLOOKUP(VLOOKUP(D67,TABLAS!$E$4:$H$18,3,FALSE),PROCEDENCIA!$A$4:$C$6,2,FALSE)</f>
        <v>BRASIL</v>
      </c>
      <c r="M67" s="6">
        <f>VLOOKUP(VLOOKUP(D67,TABLAS!$E$4:$H$18,2,FALSE),CATEGORIAS!$A$4:$B$8,2,FALSE)+I67</f>
        <v>157.06</v>
      </c>
      <c r="N67" s="6">
        <f>IF(L67="uruguay",0,VLOOKUP(L67,PROCEDENCIA!$B$4:$C$6,2,FALSE)*I67+I67)</f>
        <v>180.55</v>
      </c>
      <c r="O67" s="8">
        <f>IF(AND(OR(L67="uruguay",L67="argentina"),OR(VLOOKUP(D67,TABLAS!$E$4:$H$18,2,FALSE)="e",VLOOKUP(D67,TABLAS!$E$4:$H$18,2,FALSE)="d")),P67*I67,0)</f>
        <v>0</v>
      </c>
      <c r="P67" s="6">
        <f>VLOOKUP(D67,TABLAS!$E$4:$H$18,4,FALSE)</f>
        <v>0.01</v>
      </c>
    </row>
    <row r="68" spans="1:16">
      <c r="A68" s="6">
        <v>65</v>
      </c>
      <c r="B68" s="6" t="s">
        <v>100</v>
      </c>
      <c r="C68" s="6" t="s">
        <v>102</v>
      </c>
      <c r="D68" s="6" t="s">
        <v>110</v>
      </c>
      <c r="E68" s="6">
        <v>2</v>
      </c>
      <c r="F68" s="6" t="str">
        <f>VLOOKUP(ARTICULOS!E68,TABLAS!$A$4:$C$7,2,FALSE)</f>
        <v>PINTURERIA</v>
      </c>
      <c r="G68" s="6">
        <f>HLOOKUP(H68,TABLAS!$K$3:$N$4,2,FALSE)</f>
        <v>4</v>
      </c>
      <c r="H68" s="6" t="s">
        <v>1</v>
      </c>
      <c r="I68" s="6">
        <v>581</v>
      </c>
      <c r="J68" s="6">
        <v>13</v>
      </c>
      <c r="K68" s="6">
        <f>VLOOKUP(E68,TABLAS!$A$4:$C$7,3,FALSE)*I68</f>
        <v>116.2</v>
      </c>
      <c r="L68" s="6" t="str">
        <f>VLOOKUP(VLOOKUP(D68,TABLAS!$E$4:$H$18,3,FALSE),PROCEDENCIA!$A$4:$C$6,2,FALSE)</f>
        <v>BRASIL</v>
      </c>
      <c r="M68" s="6">
        <f>VLOOKUP(VLOOKUP(D68,TABLAS!$E$4:$H$18,2,FALSE),CATEGORIAS!$A$4:$B$8,2,FALSE)+I68</f>
        <v>581.05999999999995</v>
      </c>
      <c r="N68" s="6">
        <f>IF(L68="uruguay",0,VLOOKUP(L68,PROCEDENCIA!$B$4:$C$6,2,FALSE)*I68+I68)</f>
        <v>668.15</v>
      </c>
      <c r="O68" s="8">
        <f>IF(AND(OR(L68="uruguay",L68="argentina"),OR(VLOOKUP(D68,TABLAS!$E$4:$H$18,2,FALSE)="e",VLOOKUP(D68,TABLAS!$E$4:$H$18,2,FALSE)="d")),P68*I68,0)</f>
        <v>0</v>
      </c>
      <c r="P68" s="6">
        <f>VLOOKUP(D68,TABLAS!$E$4:$H$18,4,FALSE)</f>
        <v>0.01</v>
      </c>
    </row>
    <row r="69" spans="1:16">
      <c r="A69" s="6">
        <v>66</v>
      </c>
      <c r="B69" s="6" t="s">
        <v>100</v>
      </c>
      <c r="C69" s="6" t="s">
        <v>103</v>
      </c>
      <c r="D69" s="6" t="s">
        <v>110</v>
      </c>
      <c r="E69" s="6">
        <v>2</v>
      </c>
      <c r="F69" s="6" t="str">
        <f>VLOOKUP(ARTICULOS!E69,TABLAS!$A$4:$C$7,2,FALSE)</f>
        <v>PINTURERIA</v>
      </c>
      <c r="G69" s="6">
        <f>HLOOKUP(H69,TABLAS!$K$3:$N$4,2,FALSE)</f>
        <v>4</v>
      </c>
      <c r="H69" s="6" t="s">
        <v>1</v>
      </c>
      <c r="I69" s="6">
        <v>69</v>
      </c>
      <c r="J69" s="6">
        <v>7</v>
      </c>
      <c r="K69" s="6">
        <f>VLOOKUP(E69,TABLAS!$A$4:$C$7,3,FALSE)*I69</f>
        <v>13.8</v>
      </c>
      <c r="L69" s="6" t="str">
        <f>VLOOKUP(VLOOKUP(D69,TABLAS!$E$4:$H$18,3,FALSE),PROCEDENCIA!$A$4:$C$6,2,FALSE)</f>
        <v>BRASIL</v>
      </c>
      <c r="M69" s="6">
        <f>VLOOKUP(VLOOKUP(D69,TABLAS!$E$4:$H$18,2,FALSE),CATEGORIAS!$A$4:$B$8,2,FALSE)+I69</f>
        <v>69.06</v>
      </c>
      <c r="N69" s="6">
        <f>IF(L69="uruguay",0,VLOOKUP(L69,PROCEDENCIA!$B$4:$C$6,2,FALSE)*I69+I69)</f>
        <v>79.349999999999994</v>
      </c>
      <c r="O69" s="8">
        <f>IF(AND(OR(L69="uruguay",L69="argentina"),OR(VLOOKUP(D69,TABLAS!$E$4:$H$18,2,FALSE)="e",VLOOKUP(D69,TABLAS!$E$4:$H$18,2,FALSE)="d")),P69*I69,0)</f>
        <v>0</v>
      </c>
      <c r="P69" s="6">
        <f>VLOOKUP(D69,TABLAS!$E$4:$H$18,4,FALSE)</f>
        <v>0.01</v>
      </c>
    </row>
    <row r="70" spans="1:16">
      <c r="A70" s="6">
        <v>67</v>
      </c>
      <c r="B70" s="6" t="s">
        <v>100</v>
      </c>
      <c r="C70" s="6" t="s">
        <v>104</v>
      </c>
      <c r="D70" s="6" t="s">
        <v>110</v>
      </c>
      <c r="E70" s="6">
        <v>2</v>
      </c>
      <c r="F70" s="6" t="str">
        <f>VLOOKUP(ARTICULOS!E70,TABLAS!$A$4:$C$7,2,FALSE)</f>
        <v>PINTURERIA</v>
      </c>
      <c r="G70" s="6">
        <f>HLOOKUP(H70,TABLAS!$K$3:$N$4,2,FALSE)</f>
        <v>4</v>
      </c>
      <c r="H70" s="6" t="s">
        <v>1</v>
      </c>
      <c r="I70" s="6">
        <v>348</v>
      </c>
      <c r="J70" s="6">
        <v>9</v>
      </c>
      <c r="K70" s="6">
        <f>VLOOKUP(E70,TABLAS!$A$4:$C$7,3,FALSE)*I70</f>
        <v>69.600000000000009</v>
      </c>
      <c r="L70" s="6" t="str">
        <f>VLOOKUP(VLOOKUP(D70,TABLAS!$E$4:$H$18,3,FALSE),PROCEDENCIA!$A$4:$C$6,2,FALSE)</f>
        <v>BRASIL</v>
      </c>
      <c r="M70" s="6">
        <f>VLOOKUP(VLOOKUP(D70,TABLAS!$E$4:$H$18,2,FALSE),CATEGORIAS!$A$4:$B$8,2,FALSE)+I70</f>
        <v>348.06</v>
      </c>
      <c r="N70" s="6">
        <f>IF(L70="uruguay",0,VLOOKUP(L70,PROCEDENCIA!$B$4:$C$6,2,FALSE)*I70+I70)</f>
        <v>400.2</v>
      </c>
      <c r="O70" s="8">
        <f>IF(AND(OR(L70="uruguay",L70="argentina"),OR(VLOOKUP(D70,TABLAS!$E$4:$H$18,2,FALSE)="e",VLOOKUP(D70,TABLAS!$E$4:$H$18,2,FALSE)="d")),P70*I70,0)</f>
        <v>0</v>
      </c>
      <c r="P70" s="6">
        <f>VLOOKUP(D70,TABLAS!$E$4:$H$18,4,FALSE)</f>
        <v>0.01</v>
      </c>
    </row>
    <row r="71" spans="1:16">
      <c r="A71" s="6">
        <v>68</v>
      </c>
      <c r="B71" s="6" t="s">
        <v>100</v>
      </c>
      <c r="C71" s="6" t="s">
        <v>105</v>
      </c>
      <c r="D71" s="6" t="s">
        <v>110</v>
      </c>
      <c r="E71" s="6">
        <v>2</v>
      </c>
      <c r="F71" s="6" t="str">
        <f>VLOOKUP(ARTICULOS!E71,TABLAS!$A$4:$C$7,2,FALSE)</f>
        <v>PINTURERIA</v>
      </c>
      <c r="G71" s="6">
        <f>HLOOKUP(H71,TABLAS!$K$3:$N$4,2,FALSE)</f>
        <v>4</v>
      </c>
      <c r="H71" s="6" t="s">
        <v>1</v>
      </c>
      <c r="I71" s="6">
        <v>908</v>
      </c>
      <c r="J71" s="6">
        <v>10</v>
      </c>
      <c r="K71" s="6">
        <f>VLOOKUP(E71,TABLAS!$A$4:$C$7,3,FALSE)*I71</f>
        <v>181.60000000000002</v>
      </c>
      <c r="L71" s="6" t="str">
        <f>VLOOKUP(VLOOKUP(D71,TABLAS!$E$4:$H$18,3,FALSE),PROCEDENCIA!$A$4:$C$6,2,FALSE)</f>
        <v>BRASIL</v>
      </c>
      <c r="M71" s="6">
        <f>VLOOKUP(VLOOKUP(D71,TABLAS!$E$4:$H$18,2,FALSE),CATEGORIAS!$A$4:$B$8,2,FALSE)+I71</f>
        <v>908.06</v>
      </c>
      <c r="N71" s="6">
        <f>IF(L71="uruguay",0,VLOOKUP(L71,PROCEDENCIA!$B$4:$C$6,2,FALSE)*I71+I71)</f>
        <v>1044.2</v>
      </c>
      <c r="O71" s="8">
        <f>IF(AND(OR(L71="uruguay",L71="argentina"),OR(VLOOKUP(D71,TABLAS!$E$4:$H$18,2,FALSE)="e",VLOOKUP(D71,TABLAS!$E$4:$H$18,2,FALSE)="d")),P71*I71,0)</f>
        <v>0</v>
      </c>
      <c r="P71" s="6">
        <f>VLOOKUP(D71,TABLAS!$E$4:$H$18,4,FALSE)</f>
        <v>0.01</v>
      </c>
    </row>
    <row r="72" spans="1:16">
      <c r="A72" s="6">
        <v>69</v>
      </c>
      <c r="B72" s="6" t="s">
        <v>112</v>
      </c>
      <c r="C72" s="6" t="s">
        <v>92</v>
      </c>
      <c r="D72" s="6" t="s">
        <v>64</v>
      </c>
      <c r="E72" s="6">
        <v>3</v>
      </c>
      <c r="F72" s="6" t="str">
        <f>VLOOKUP(ARTICULOS!E72,TABLAS!$A$4:$C$7,2,FALSE)</f>
        <v>FERRETERIA</v>
      </c>
      <c r="G72" s="6">
        <f>HLOOKUP(H72,TABLAS!$K$3:$N$4,2,FALSE)</f>
        <v>4</v>
      </c>
      <c r="H72" s="6" t="s">
        <v>1</v>
      </c>
      <c r="I72" s="6">
        <v>8</v>
      </c>
      <c r="J72" s="6">
        <v>60</v>
      </c>
      <c r="K72" s="6">
        <f>VLOOKUP(E72,TABLAS!$A$4:$C$7,3,FALSE)*I72</f>
        <v>3.2</v>
      </c>
      <c r="L72" s="6" t="str">
        <f>VLOOKUP(VLOOKUP(D72,TABLAS!$E$4:$H$18,3,FALSE),PROCEDENCIA!$A$4:$C$6,2,FALSE)</f>
        <v>BRASIL</v>
      </c>
      <c r="M72" s="6">
        <f>VLOOKUP(VLOOKUP(D72,TABLAS!$E$4:$H$18,2,FALSE),CATEGORIAS!$A$4:$B$8,2,FALSE)+I72</f>
        <v>8.08</v>
      </c>
      <c r="N72" s="6">
        <f>IF(L72="uruguay",0,VLOOKUP(L72,PROCEDENCIA!$B$4:$C$6,2,FALSE)*I72+I72)</f>
        <v>9.1999999999999993</v>
      </c>
      <c r="O72" s="8">
        <f>IF(AND(OR(L72="uruguay",L72="argentina"),OR(VLOOKUP(D72,TABLAS!$E$4:$H$18,2,FALSE)="e",VLOOKUP(D72,TABLAS!$E$4:$H$18,2,FALSE)="d")),P72*I72,0)</f>
        <v>0</v>
      </c>
      <c r="P72" s="6">
        <f>VLOOKUP(D72,TABLAS!$E$4:$H$18,4,FALSE)</f>
        <v>0.05</v>
      </c>
    </row>
    <row r="73" spans="1:16">
      <c r="A73" s="6">
        <v>70</v>
      </c>
      <c r="B73" s="6" t="s">
        <v>112</v>
      </c>
      <c r="C73" s="6" t="s">
        <v>93</v>
      </c>
      <c r="D73" s="6" t="s">
        <v>64</v>
      </c>
      <c r="E73" s="6">
        <v>3</v>
      </c>
      <c r="F73" s="6" t="str">
        <f>VLOOKUP(ARTICULOS!E73,TABLAS!$A$4:$C$7,2,FALSE)</f>
        <v>FERRETERIA</v>
      </c>
      <c r="G73" s="6">
        <f>HLOOKUP(H73,TABLAS!$K$3:$N$4,2,FALSE)</f>
        <v>4</v>
      </c>
      <c r="H73" s="6" t="s">
        <v>1</v>
      </c>
      <c r="I73" s="6">
        <v>8.5</v>
      </c>
      <c r="J73" s="6">
        <v>70</v>
      </c>
      <c r="K73" s="6">
        <f>VLOOKUP(E73,TABLAS!$A$4:$C$7,3,FALSE)*I73</f>
        <v>3.4000000000000004</v>
      </c>
      <c r="L73" s="6" t="str">
        <f>VLOOKUP(VLOOKUP(D73,TABLAS!$E$4:$H$18,3,FALSE),PROCEDENCIA!$A$4:$C$6,2,FALSE)</f>
        <v>BRASIL</v>
      </c>
      <c r="M73" s="6">
        <f>VLOOKUP(VLOOKUP(D73,TABLAS!$E$4:$H$18,2,FALSE),CATEGORIAS!$A$4:$B$8,2,FALSE)+I73</f>
        <v>8.58</v>
      </c>
      <c r="N73" s="6">
        <f>IF(L73="uruguay",0,VLOOKUP(L73,PROCEDENCIA!$B$4:$C$6,2,FALSE)*I73+I73)</f>
        <v>9.7750000000000004</v>
      </c>
      <c r="O73" s="8">
        <f>IF(AND(OR(L73="uruguay",L73="argentina"),OR(VLOOKUP(D73,TABLAS!$E$4:$H$18,2,FALSE)="e",VLOOKUP(D73,TABLAS!$E$4:$H$18,2,FALSE)="d")),P73*I73,0)</f>
        <v>0</v>
      </c>
      <c r="P73" s="6">
        <f>VLOOKUP(D73,TABLAS!$E$4:$H$18,4,FALSE)</f>
        <v>0.05</v>
      </c>
    </row>
    <row r="74" spans="1:16">
      <c r="O74" s="8"/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80" workbookViewId="0">
      <selection activeCell="B4" sqref="B4:C7"/>
    </sheetView>
  </sheetViews>
  <sheetFormatPr baseColWidth="10" defaultRowHeight="12.75"/>
  <cols>
    <col min="1" max="1" width="14.28515625" customWidth="1"/>
    <col min="2" max="2" width="22.140625" customWidth="1"/>
    <col min="3" max="3" width="16.42578125" customWidth="1"/>
    <col min="5" max="5" width="17.7109375" customWidth="1"/>
    <col min="6" max="7" width="16.5703125" customWidth="1"/>
    <col min="8" max="8" width="16.42578125" customWidth="1"/>
    <col min="10" max="10" width="19.85546875" customWidth="1"/>
  </cols>
  <sheetData>
    <row r="1" spans="1:14" s="3" customFormat="1">
      <c r="A1" s="3" t="s">
        <v>118</v>
      </c>
      <c r="E1" s="3" t="s">
        <v>116</v>
      </c>
      <c r="J1" s="3" t="s">
        <v>117</v>
      </c>
    </row>
    <row r="2" spans="1:14" s="3" customFormat="1"/>
    <row r="3" spans="1:14">
      <c r="A3" s="1" t="s">
        <v>113</v>
      </c>
      <c r="B3" s="1" t="s">
        <v>114</v>
      </c>
      <c r="C3" s="1" t="s">
        <v>120</v>
      </c>
      <c r="E3" s="1" t="s">
        <v>9</v>
      </c>
      <c r="F3" s="1" t="s">
        <v>121</v>
      </c>
      <c r="G3" s="1" t="s">
        <v>130</v>
      </c>
      <c r="H3" s="1" t="s">
        <v>133</v>
      </c>
      <c r="J3" s="1" t="s">
        <v>2</v>
      </c>
      <c r="K3" s="2" t="s">
        <v>12</v>
      </c>
      <c r="L3" s="2" t="s">
        <v>6</v>
      </c>
      <c r="M3" s="2" t="s">
        <v>98</v>
      </c>
      <c r="N3" s="2" t="s">
        <v>1</v>
      </c>
    </row>
    <row r="4" spans="1:14">
      <c r="A4" s="2">
        <v>1</v>
      </c>
      <c r="B4" s="2" t="s">
        <v>7</v>
      </c>
      <c r="C4" s="4">
        <v>0.1</v>
      </c>
      <c r="E4" s="2" t="s">
        <v>10</v>
      </c>
      <c r="F4" s="2" t="s">
        <v>16</v>
      </c>
      <c r="G4" s="2">
        <v>3</v>
      </c>
      <c r="H4" s="4">
        <v>0.01</v>
      </c>
      <c r="J4" s="1" t="s">
        <v>115</v>
      </c>
      <c r="K4" s="2">
        <v>1</v>
      </c>
      <c r="L4" s="2">
        <v>2</v>
      </c>
      <c r="M4" s="2">
        <v>3</v>
      </c>
      <c r="N4" s="2">
        <v>4</v>
      </c>
    </row>
    <row r="5" spans="1:14">
      <c r="A5" s="2">
        <v>2</v>
      </c>
      <c r="B5" s="2" t="s">
        <v>107</v>
      </c>
      <c r="C5" s="4">
        <v>0.2</v>
      </c>
      <c r="E5" s="2" t="s">
        <v>13</v>
      </c>
      <c r="F5" s="2" t="s">
        <v>111</v>
      </c>
      <c r="G5" s="2">
        <v>1</v>
      </c>
      <c r="H5" s="4">
        <v>0.03</v>
      </c>
    </row>
    <row r="6" spans="1:14">
      <c r="A6" s="2">
        <v>3</v>
      </c>
      <c r="B6" s="2" t="s">
        <v>28</v>
      </c>
      <c r="C6" s="4">
        <v>0.4</v>
      </c>
      <c r="E6" s="2" t="s">
        <v>14</v>
      </c>
      <c r="F6" s="2" t="s">
        <v>111</v>
      </c>
      <c r="G6" s="2">
        <v>1</v>
      </c>
      <c r="H6" s="4">
        <v>0.04</v>
      </c>
    </row>
    <row r="7" spans="1:14">
      <c r="A7" s="2">
        <v>4</v>
      </c>
      <c r="B7" s="2" t="s">
        <v>20</v>
      </c>
      <c r="C7" s="4">
        <v>0.3</v>
      </c>
      <c r="E7" s="2" t="s">
        <v>19</v>
      </c>
      <c r="F7" s="2" t="s">
        <v>48</v>
      </c>
      <c r="G7" s="2">
        <v>1</v>
      </c>
      <c r="H7" s="4">
        <v>0.02</v>
      </c>
    </row>
    <row r="8" spans="1:14">
      <c r="E8" s="2" t="s">
        <v>27</v>
      </c>
      <c r="F8" s="2" t="s">
        <v>16</v>
      </c>
      <c r="G8" s="2">
        <v>3</v>
      </c>
      <c r="H8" s="4">
        <v>0.03</v>
      </c>
    </row>
    <row r="9" spans="1:14">
      <c r="E9" s="2" t="s">
        <v>38</v>
      </c>
      <c r="F9" s="2" t="s">
        <v>122</v>
      </c>
      <c r="G9" s="2">
        <v>1</v>
      </c>
      <c r="H9" s="4">
        <v>0.05</v>
      </c>
    </row>
    <row r="10" spans="1:14">
      <c r="E10" s="2" t="s">
        <v>51</v>
      </c>
      <c r="F10" s="2" t="s">
        <v>16</v>
      </c>
      <c r="G10" s="2">
        <v>2</v>
      </c>
      <c r="H10" s="4">
        <v>0.08</v>
      </c>
    </row>
    <row r="11" spans="1:14">
      <c r="E11" s="2" t="s">
        <v>50</v>
      </c>
      <c r="F11" s="2" t="s">
        <v>16</v>
      </c>
      <c r="G11" s="2">
        <v>2</v>
      </c>
      <c r="H11" s="4">
        <v>7.0000000000000007E-2</v>
      </c>
    </row>
    <row r="12" spans="1:14">
      <c r="E12" s="2" t="s">
        <v>58</v>
      </c>
      <c r="F12" s="2" t="s">
        <v>123</v>
      </c>
      <c r="G12" s="2">
        <v>2</v>
      </c>
      <c r="H12" s="4">
        <v>0.06</v>
      </c>
    </row>
    <row r="13" spans="1:14">
      <c r="E13" s="2" t="s">
        <v>64</v>
      </c>
      <c r="F13" s="2" t="s">
        <v>16</v>
      </c>
      <c r="G13" s="2">
        <v>3</v>
      </c>
      <c r="H13" s="4">
        <v>0.05</v>
      </c>
    </row>
    <row r="14" spans="1:14">
      <c r="E14" s="2" t="s">
        <v>78</v>
      </c>
      <c r="F14" s="2" t="s">
        <v>122</v>
      </c>
      <c r="G14" s="2">
        <v>2</v>
      </c>
      <c r="H14" s="4">
        <v>0.04</v>
      </c>
    </row>
    <row r="15" spans="1:14">
      <c r="E15" s="2" t="s">
        <v>89</v>
      </c>
      <c r="F15" s="2" t="s">
        <v>111</v>
      </c>
      <c r="G15" s="2">
        <v>1</v>
      </c>
      <c r="H15" s="4">
        <v>0.03</v>
      </c>
    </row>
    <row r="16" spans="1:14">
      <c r="E16" s="2" t="s">
        <v>97</v>
      </c>
      <c r="F16" s="2" t="s">
        <v>111</v>
      </c>
      <c r="G16" s="2">
        <v>1</v>
      </c>
      <c r="H16" s="4">
        <v>0.05</v>
      </c>
    </row>
    <row r="17" spans="5:8">
      <c r="E17" s="2" t="s">
        <v>106</v>
      </c>
      <c r="F17" s="2" t="s">
        <v>123</v>
      </c>
      <c r="G17" s="2">
        <v>1</v>
      </c>
      <c r="H17" s="4">
        <v>0.06</v>
      </c>
    </row>
    <row r="18" spans="5:8">
      <c r="E18" s="2" t="s">
        <v>110</v>
      </c>
      <c r="F18" s="2" t="s">
        <v>123</v>
      </c>
      <c r="G18" s="2">
        <v>3</v>
      </c>
      <c r="H18" s="4">
        <v>0.01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="80" workbookViewId="0">
      <selection activeCell="B44" sqref="B44"/>
    </sheetView>
  </sheetViews>
  <sheetFormatPr baseColWidth="10" defaultRowHeight="12.75"/>
  <cols>
    <col min="1" max="1" width="15.140625" customWidth="1"/>
    <col min="2" max="2" width="15.7109375" customWidth="1"/>
  </cols>
  <sheetData>
    <row r="1" spans="1:2">
      <c r="A1" s="3" t="s">
        <v>129</v>
      </c>
    </row>
    <row r="3" spans="1:2">
      <c r="A3" s="1" t="s">
        <v>121</v>
      </c>
      <c r="B3" s="1" t="s">
        <v>124</v>
      </c>
    </row>
    <row r="4" spans="1:2">
      <c r="A4" s="2" t="s">
        <v>16</v>
      </c>
      <c r="B4" s="4">
        <v>0.08</v>
      </c>
    </row>
    <row r="5" spans="1:2">
      <c r="A5" s="2" t="s">
        <v>111</v>
      </c>
      <c r="B5" s="4">
        <v>7.0000000000000007E-2</v>
      </c>
    </row>
    <row r="6" spans="1:2">
      <c r="A6" s="2" t="s">
        <v>48</v>
      </c>
      <c r="B6" s="4">
        <v>0.04</v>
      </c>
    </row>
    <row r="7" spans="1:2">
      <c r="A7" s="2" t="s">
        <v>122</v>
      </c>
      <c r="B7" s="4">
        <v>0.11</v>
      </c>
    </row>
    <row r="8" spans="1:2">
      <c r="A8" s="2" t="s">
        <v>123</v>
      </c>
      <c r="B8" s="4">
        <v>0.06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="80" workbookViewId="0">
      <selection activeCell="A44" sqref="A44"/>
    </sheetView>
  </sheetViews>
  <sheetFormatPr baseColWidth="10" defaultRowHeight="12.75"/>
  <cols>
    <col min="1" max="1" width="15.7109375" customWidth="1"/>
    <col min="2" max="2" width="14.85546875" customWidth="1"/>
    <col min="3" max="3" width="15.42578125" customWidth="1"/>
  </cols>
  <sheetData>
    <row r="1" spans="1:3">
      <c r="A1" s="3" t="s">
        <v>131</v>
      </c>
    </row>
    <row r="3" spans="1:3">
      <c r="A3" s="1" t="s">
        <v>130</v>
      </c>
      <c r="B3" s="1" t="s">
        <v>125</v>
      </c>
      <c r="C3" s="1" t="s">
        <v>132</v>
      </c>
    </row>
    <row r="4" spans="1:3">
      <c r="A4" s="2">
        <v>1</v>
      </c>
      <c r="B4" s="2" t="s">
        <v>126</v>
      </c>
      <c r="C4" s="4">
        <v>0.05</v>
      </c>
    </row>
    <row r="5" spans="1:3">
      <c r="A5" s="2">
        <v>2</v>
      </c>
      <c r="B5" s="2" t="s">
        <v>127</v>
      </c>
      <c r="C5" s="4">
        <v>0.1</v>
      </c>
    </row>
    <row r="6" spans="1:3">
      <c r="A6" s="2">
        <v>3</v>
      </c>
      <c r="B6" s="2" t="s">
        <v>128</v>
      </c>
      <c r="C6" s="4">
        <v>0.15</v>
      </c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ARTICULOS</vt:lpstr>
      <vt:lpstr>TABLAS</vt:lpstr>
      <vt:lpstr>CATEGORIAS</vt:lpstr>
      <vt:lpstr>PROCEDENCIA</vt:lpstr>
      <vt:lpstr>ARTICULOS!Área_de_extracción</vt:lpstr>
      <vt:lpstr>ARTICULOS!Criterios</vt:lpstr>
    </vt:vector>
  </TitlesOfParts>
  <Company>CODICEN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 en Informatica</dc:creator>
  <cp:lastModifiedBy>Usuario</cp:lastModifiedBy>
  <dcterms:created xsi:type="dcterms:W3CDTF">2003-03-31T11:48:08Z</dcterms:created>
  <dcterms:modified xsi:type="dcterms:W3CDTF">2011-08-08T12:02:50Z</dcterms:modified>
</cp:coreProperties>
</file>